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D:\Dropbox-Files\Dropbox\Schiedsrichter\Abrechnungsformular ab 2017\"/>
    </mc:Choice>
  </mc:AlternateContent>
  <xr:revisionPtr revIDLastSave="0" documentId="13_ncr:1_{95F28192-4916-49FA-90CC-10231159C786}" xr6:coauthVersionLast="47" xr6:coauthVersionMax="47" xr10:uidLastSave="{00000000-0000-0000-0000-000000000000}"/>
  <workbookProtection workbookAlgorithmName="SHA-512" workbookHashValue="b9nN6PleIy20P27Pwx9cTD4moIUVeFG2GR1j09qVbs6yMJinef1x/aBK/1kqCI2xdeAVycyWv1BaOupe/+idCw==" workbookSaltValue="tUsoepTOwnPXgaZeLcbO2g==" workbookSpinCount="100000" lockStructure="1" lockWindows="1"/>
  <bookViews>
    <workbookView showSheetTabs="0" xWindow="-110" yWindow="-110" windowWidth="25820" windowHeight="15500" xr2:uid="{00000000-000D-0000-FFFF-FFFF00000000}"/>
  </bookViews>
  <sheets>
    <sheet name="Team" sheetId="1" r:id="rId1"/>
  </sheets>
  <definedNames>
    <definedName name="_xlnm.Print_Area" localSheetId="0">Team!$A$1:$AF$80</definedName>
    <definedName name="Geschlecht">Team!$AM$93:$AM$96</definedName>
    <definedName name="Spielart">Team!$AM$87:$AM$91</definedName>
    <definedName name="Spielklassen">Team!$AI$150:$AI$159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AD48" i="1"/>
  <c r="N45" i="1"/>
  <c r="AD39" i="1"/>
  <c r="AA40" i="1"/>
  <c r="J40" i="1"/>
  <c r="N39" i="1" s="1"/>
  <c r="AD43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82" i="1"/>
  <c r="AG150" i="1" a="1"/>
  <c r="AG150" i="1" s="1"/>
  <c r="AD45" i="1"/>
  <c r="I31" i="1"/>
  <c r="I34" i="1" s="1"/>
  <c r="AM153" i="1"/>
  <c r="AM154" i="1"/>
  <c r="AM155" i="1"/>
  <c r="C31" i="1"/>
  <c r="C34" i="1" s="1"/>
  <c r="AO88" i="1"/>
  <c r="X78" i="1"/>
  <c r="B60" i="1"/>
  <c r="B59" i="1"/>
  <c r="O64" i="1"/>
  <c r="S31" i="1"/>
  <c r="S34" i="1" s="1"/>
  <c r="C63" i="1"/>
  <c r="AO89" i="1"/>
  <c r="AA48" i="1" s="1"/>
  <c r="C61" i="1"/>
  <c r="B34" i="1"/>
  <c r="AP2" i="1" l="1"/>
  <c r="AQ2" i="1" s="1" a="1"/>
  <c r="AQ2" i="1" s="1"/>
  <c r="AP12" i="1"/>
  <c r="AT12" i="1" s="1" a="1"/>
  <c r="AT12" i="1" s="1"/>
  <c r="AP22" i="1"/>
  <c r="AQ22" i="1" s="1" a="1"/>
  <c r="AQ22" i="1" s="1"/>
  <c r="AP21" i="1"/>
  <c r="AQ21" i="1" s="1" a="1"/>
  <c r="AQ21" i="1" s="1"/>
  <c r="AP7" i="1"/>
  <c r="AT7" i="1" s="1" a="1"/>
  <c r="AT7" i="1" s="1"/>
  <c r="AP10" i="1"/>
  <c r="AR10" i="1" s="1" a="1"/>
  <c r="AR10" i="1" s="1"/>
  <c r="AP24" i="1"/>
  <c r="AP23" i="1"/>
  <c r="AR23" i="1" s="1" a="1"/>
  <c r="AR23" i="1" s="1"/>
  <c r="AP11" i="1"/>
  <c r="AP29" i="1"/>
  <c r="AQ29" i="1" s="1" a="1"/>
  <c r="AQ29" i="1" s="1"/>
  <c r="AP14" i="1"/>
  <c r="AP9" i="1"/>
  <c r="AP16" i="1"/>
  <c r="AP19" i="1"/>
  <c r="AP32" i="1"/>
  <c r="AP13" i="1"/>
  <c r="AQ13" i="1" s="1" a="1"/>
  <c r="AQ13" i="1" s="1"/>
  <c r="AP6" i="1"/>
  <c r="AP28" i="1"/>
  <c r="AP4" i="1"/>
  <c r="AS12" i="1" a="1"/>
  <c r="AS12" i="1" s="1"/>
  <c r="AP30" i="1"/>
  <c r="AP18" i="1"/>
  <c r="AP27" i="1"/>
  <c r="AR12" i="1" a="1"/>
  <c r="AR12" i="1" s="1"/>
  <c r="AP3" i="1"/>
  <c r="AP15" i="1"/>
  <c r="AT15" i="1" s="1" a="1"/>
  <c r="AT15" i="1" s="1"/>
  <c r="AP33" i="1"/>
  <c r="AP1" i="1"/>
  <c r="AP26" i="1"/>
  <c r="AR26" i="1" s="1" a="1"/>
  <c r="AR26" i="1" s="1"/>
  <c r="AP17" i="1"/>
  <c r="AP20" i="1"/>
  <c r="AP25" i="1"/>
  <c r="AP5" i="1"/>
  <c r="AQ5" i="1" s="1" a="1"/>
  <c r="AQ5" i="1" s="1"/>
  <c r="AP31" i="1"/>
  <c r="AT31" i="1" s="1" a="1"/>
  <c r="AT31" i="1" s="1"/>
  <c r="AQ12" i="1" a="1"/>
  <c r="AQ12" i="1" s="1"/>
  <c r="AP8" i="1"/>
  <c r="AQ23" i="1" a="1"/>
  <c r="AQ23" i="1" s="1"/>
  <c r="AT21" i="1" a="1"/>
  <c r="AT21" i="1" s="1"/>
  <c r="AT5" i="1" a="1"/>
  <c r="AT5" i="1" s="1"/>
  <c r="AQ20" i="1" a="1"/>
  <c r="AQ20" i="1" s="1"/>
  <c r="AS21" i="1" a="1"/>
  <c r="AS21" i="1" s="1"/>
  <c r="AS2" i="1" a="1"/>
  <c r="AS2" i="1" s="1"/>
  <c r="AR21" i="1" a="1"/>
  <c r="AR21" i="1" s="1"/>
  <c r="AR2" i="1" a="1"/>
  <c r="AR2" i="1" s="1"/>
  <c r="Z31" i="1"/>
  <c r="Z34" i="1" s="1"/>
  <c r="AO106" i="1"/>
  <c r="AO122" i="1"/>
  <c r="AO114" i="1"/>
  <c r="AO116" i="1"/>
  <c r="AO107" i="1"/>
  <c r="AO123" i="1"/>
  <c r="AO112" i="1"/>
  <c r="AO100" i="1"/>
  <c r="AO108" i="1"/>
  <c r="AO124" i="1"/>
  <c r="AO99" i="1"/>
  <c r="AO117" i="1"/>
  <c r="AO103" i="1"/>
  <c r="AO120" i="1"/>
  <c r="AO109" i="1"/>
  <c r="AO125" i="1"/>
  <c r="AO127" i="1"/>
  <c r="AO115" i="1"/>
  <c r="AO101" i="1"/>
  <c r="AG162" i="1" a="1"/>
  <c r="AO110" i="1"/>
  <c r="AO126" i="1"/>
  <c r="AO98" i="1"/>
  <c r="AO118" i="1"/>
  <c r="AO119" i="1"/>
  <c r="AO111" i="1"/>
  <c r="AL129" i="1"/>
  <c r="AO113" i="1"/>
  <c r="AO102" i="1"/>
  <c r="AO105" i="1"/>
  <c r="AO104" i="1"/>
  <c r="AO121" i="1"/>
  <c r="AL153" i="1"/>
  <c r="AS29" i="1" l="1" a="1"/>
  <c r="AS29" i="1" s="1"/>
  <c r="AT2" i="1" a="1"/>
  <c r="AT2" i="1" s="1"/>
  <c r="AT29" i="1" a="1"/>
  <c r="AT29" i="1" s="1"/>
  <c r="AS7" i="1" a="1"/>
  <c r="AS7" i="1" s="1"/>
  <c r="AS15" i="1" a="1"/>
  <c r="AS15" i="1" s="1"/>
  <c r="AS22" i="1" a="1"/>
  <c r="AS22" i="1" s="1"/>
  <c r="AT22" i="1" a="1"/>
  <c r="AT22" i="1" s="1"/>
  <c r="AR22" i="1" a="1"/>
  <c r="AR22" i="1" s="1"/>
  <c r="AS23" i="1" a="1"/>
  <c r="AS23" i="1" s="1"/>
  <c r="AS31" i="1" a="1"/>
  <c r="AS31" i="1" s="1"/>
  <c r="AS5" i="1" a="1"/>
  <c r="AS5" i="1" s="1"/>
  <c r="AS13" i="1" a="1"/>
  <c r="AS13" i="1" s="1"/>
  <c r="AT9" i="1" a="1"/>
  <c r="AT9" i="1" s="1"/>
  <c r="AS9" i="1" a="1"/>
  <c r="AS9" i="1" s="1"/>
  <c r="AQ9" i="1" a="1"/>
  <c r="AQ9" i="1" s="1"/>
  <c r="AR9" i="1" a="1"/>
  <c r="AR9" i="1" s="1"/>
  <c r="AQ10" i="1" a="1"/>
  <c r="AQ10" i="1" s="1"/>
  <c r="AT10" i="1" a="1"/>
  <c r="AT10" i="1" s="1"/>
  <c r="AT28" i="1" a="1"/>
  <c r="AT28" i="1" s="1"/>
  <c r="AQ28" i="1" a="1"/>
  <c r="AQ28" i="1" s="1"/>
  <c r="AR28" i="1" a="1"/>
  <c r="AR28" i="1" s="1"/>
  <c r="AS28" i="1" a="1"/>
  <c r="AS28" i="1" s="1"/>
  <c r="AT13" i="1" a="1"/>
  <c r="AT13" i="1" s="1"/>
  <c r="AS16" i="1" a="1"/>
  <c r="AS16" i="1" s="1"/>
  <c r="AR16" i="1" a="1"/>
  <c r="AR16" i="1" s="1"/>
  <c r="AT16" i="1" a="1"/>
  <c r="AT16" i="1" s="1"/>
  <c r="AQ16" i="1" a="1"/>
  <c r="AQ16" i="1" s="1"/>
  <c r="AQ11" i="1" a="1"/>
  <c r="AQ11" i="1" s="1"/>
  <c r="AS11" i="1" a="1"/>
  <c r="AS11" i="1" s="1"/>
  <c r="AT11" i="1" a="1"/>
  <c r="AT11" i="1" s="1"/>
  <c r="AR11" i="1" a="1"/>
  <c r="AR11" i="1" s="1"/>
  <c r="AR7" i="1" a="1"/>
  <c r="AR7" i="1" s="1"/>
  <c r="AQ7" i="1" a="1"/>
  <c r="AQ7" i="1" s="1"/>
  <c r="AT30" i="1" a="1"/>
  <c r="AT30" i="1" s="1"/>
  <c r="AR30" i="1" a="1"/>
  <c r="AR30" i="1" s="1"/>
  <c r="AQ30" i="1" a="1"/>
  <c r="AQ30" i="1" s="1"/>
  <c r="AS30" i="1" a="1"/>
  <c r="AS30" i="1" s="1"/>
  <c r="AT32" i="1" a="1"/>
  <c r="AT32" i="1" s="1"/>
  <c r="AQ32" i="1" a="1"/>
  <c r="AQ32" i="1" s="1"/>
  <c r="AR32" i="1" a="1"/>
  <c r="AR32" i="1" s="1"/>
  <c r="AS32" i="1" a="1"/>
  <c r="AS32" i="1" s="1"/>
  <c r="AR31" i="1" a="1"/>
  <c r="AR31" i="1" s="1"/>
  <c r="AQ31" i="1" a="1"/>
  <c r="AQ31" i="1" s="1"/>
  <c r="AQ18" i="1" a="1"/>
  <c r="AQ18" i="1" s="1"/>
  <c r="AT18" i="1" a="1"/>
  <c r="AT18" i="1" s="1"/>
  <c r="AT4" i="1" a="1"/>
  <c r="AT4" i="1" s="1"/>
  <c r="AQ4" i="1" a="1"/>
  <c r="AQ4" i="1" s="1"/>
  <c r="AR4" i="1" a="1"/>
  <c r="AR4" i="1" s="1"/>
  <c r="AS4" i="1" a="1"/>
  <c r="AS4" i="1" s="1"/>
  <c r="AQ8" i="1" a="1"/>
  <c r="AQ8" i="1" s="1"/>
  <c r="AR8" i="1" a="1"/>
  <c r="AR8" i="1" s="1"/>
  <c r="AS8" i="1" a="1"/>
  <c r="AS8" i="1" s="1"/>
  <c r="AT8" i="1" a="1"/>
  <c r="AT8" i="1" s="1"/>
  <c r="AS14" i="1" a="1"/>
  <c r="AS14" i="1" s="1"/>
  <c r="AQ14" i="1" a="1"/>
  <c r="AQ14" i="1" s="1"/>
  <c r="AR14" i="1" a="1"/>
  <c r="AR14" i="1" s="1"/>
  <c r="AT14" i="1" a="1"/>
  <c r="AT14" i="1" s="1"/>
  <c r="AR15" i="1" a="1"/>
  <c r="AR15" i="1" s="1"/>
  <c r="AQ15" i="1" a="1"/>
  <c r="AQ15" i="1" s="1"/>
  <c r="AR18" i="1" a="1"/>
  <c r="AR18" i="1" s="1"/>
  <c r="AR25" i="1" a="1"/>
  <c r="AR25" i="1" s="1"/>
  <c r="AT25" i="1" a="1"/>
  <c r="AT25" i="1" s="1"/>
  <c r="AQ25" i="1" a="1"/>
  <c r="AQ25" i="1" s="1"/>
  <c r="AS25" i="1" a="1"/>
  <c r="AS25" i="1" s="1"/>
  <c r="AT20" i="1" a="1"/>
  <c r="AT20" i="1" s="1"/>
  <c r="AR20" i="1" a="1"/>
  <c r="AR20" i="1" s="1"/>
  <c r="AS20" i="1" a="1"/>
  <c r="AS20" i="1" s="1"/>
  <c r="AQ17" i="1" a="1"/>
  <c r="AQ17" i="1" s="1"/>
  <c r="AR17" i="1" a="1"/>
  <c r="AR17" i="1" s="1"/>
  <c r="AS17" i="1" a="1"/>
  <c r="AS17" i="1" s="1"/>
  <c r="AT17" i="1" a="1"/>
  <c r="AT17" i="1" s="1"/>
  <c r="AS33" i="1" a="1"/>
  <c r="AS33" i="1" s="1"/>
  <c r="AQ33" i="1" a="1"/>
  <c r="AQ33" i="1" s="1"/>
  <c r="AR33" i="1" a="1"/>
  <c r="AR33" i="1" s="1"/>
  <c r="AT33" i="1" a="1"/>
  <c r="AT33" i="1" s="1"/>
  <c r="AR13" i="1" a="1"/>
  <c r="AR13" i="1" s="1"/>
  <c r="AQ3" i="1" a="1"/>
  <c r="AQ3" i="1" s="1"/>
  <c r="AR3" i="1" a="1"/>
  <c r="AR3" i="1" s="1"/>
  <c r="AS3" i="1" a="1"/>
  <c r="AS3" i="1" s="1"/>
  <c r="AT3" i="1" a="1"/>
  <c r="AT3" i="1" s="1"/>
  <c r="AQ19" i="1" a="1"/>
  <c r="AQ19" i="1" s="1"/>
  <c r="AT19" i="1" a="1"/>
  <c r="AT19" i="1" s="1"/>
  <c r="AR19" i="1" a="1"/>
  <c r="AR19" i="1" s="1"/>
  <c r="AS19" i="1" a="1"/>
  <c r="AS19" i="1" s="1"/>
  <c r="AT23" i="1" a="1"/>
  <c r="AT23" i="1" s="1"/>
  <c r="AQ26" i="1" a="1"/>
  <c r="AQ26" i="1" s="1"/>
  <c r="AT26" i="1" a="1"/>
  <c r="AT26" i="1" s="1"/>
  <c r="AQ1" i="1" a="1"/>
  <c r="AQ1" i="1" s="1"/>
  <c r="AS1" i="1" a="1"/>
  <c r="AS1" i="1" s="1"/>
  <c r="AT1" i="1" a="1"/>
  <c r="AT1" i="1" s="1"/>
  <c r="AR1" i="1" a="1"/>
  <c r="AR1" i="1" s="1"/>
  <c r="AS26" i="1" a="1"/>
  <c r="AS26" i="1" s="1"/>
  <c r="AR29" i="1" a="1"/>
  <c r="AR29" i="1" s="1"/>
  <c r="AR6" i="1" a="1"/>
  <c r="AR6" i="1" s="1"/>
  <c r="AS6" i="1" a="1"/>
  <c r="AS6" i="1" s="1"/>
  <c r="AT6" i="1" a="1"/>
  <c r="AT6" i="1" s="1"/>
  <c r="AQ6" i="1" a="1"/>
  <c r="AQ6" i="1" s="1"/>
  <c r="AR24" i="1" a="1"/>
  <c r="AR24" i="1" s="1"/>
  <c r="AQ24" i="1" a="1"/>
  <c r="AQ24" i="1" s="1"/>
  <c r="AS24" i="1" a="1"/>
  <c r="AS24" i="1" s="1"/>
  <c r="AT24" i="1" a="1"/>
  <c r="AT24" i="1" s="1"/>
  <c r="AS10" i="1" a="1"/>
  <c r="AS10" i="1" s="1"/>
  <c r="AS18" i="1" a="1"/>
  <c r="AS18" i="1" s="1"/>
  <c r="AR5" i="1" a="1"/>
  <c r="AR5" i="1" s="1"/>
  <c r="AQ27" i="1" a="1"/>
  <c r="AQ27" i="1" s="1"/>
  <c r="AR27" i="1" a="1"/>
  <c r="AR27" i="1" s="1"/>
  <c r="AS27" i="1" a="1"/>
  <c r="AS27" i="1" s="1"/>
  <c r="AT27" i="1" a="1"/>
  <c r="AT27" i="1" s="1"/>
  <c r="AC56" i="1"/>
  <c r="AG162" i="1"/>
  <c r="AO151" i="1"/>
  <c r="AH10" i="1" l="1"/>
  <c r="N43" i="1" l="1"/>
  <c r="M55" i="1" s="1"/>
  <c r="AB6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<sst xmlns="http://schemas.openxmlformats.org/spreadsheetml/2006/main" count="373" uniqueCount="83">
  <si>
    <t>-</t>
  </si>
  <si>
    <t>Spielnummer</t>
  </si>
  <si>
    <t>Heimverein</t>
  </si>
  <si>
    <t>Gastverein</t>
  </si>
  <si>
    <t>Datum</t>
  </si>
  <si>
    <t>Spielort</t>
  </si>
  <si>
    <t>Schiedsrichter A</t>
  </si>
  <si>
    <t>Schiedsrichter B</t>
  </si>
  <si>
    <t>Name</t>
  </si>
  <si>
    <t>Vorname</t>
  </si>
  <si>
    <t>Abfahrt vom Wohnort: Datum - Uhrzeit</t>
  </si>
  <si>
    <t xml:space="preserve">voraussichtliche Rückkehr zum Wohnort: Datum - Uhrzeit </t>
  </si>
  <si>
    <t>Fahrtkosten</t>
  </si>
  <si>
    <t>km x</t>
  </si>
  <si>
    <t>€</t>
  </si>
  <si>
    <t>Spielleiterentschädigung</t>
  </si>
  <si>
    <t>Std.</t>
  </si>
  <si>
    <t>Übernachtung</t>
  </si>
  <si>
    <t xml:space="preserve">    </t>
  </si>
  <si>
    <t>Summe</t>
  </si>
  <si>
    <t>Gesamtbetrag:</t>
  </si>
  <si>
    <t>Ort, Datum</t>
  </si>
  <si>
    <t>Das Reisekostenabrechnungsformular verbleibt als Quittung beim Heimverein.</t>
  </si>
  <si>
    <t>Freundschaftsspiel</t>
  </si>
  <si>
    <t>Spielart</t>
  </si>
  <si>
    <t>Turnier</t>
  </si>
  <si>
    <t>Korrektur:</t>
  </si>
  <si>
    <t>Betrag</t>
  </si>
  <si>
    <t>Abwesenheitsvergütung</t>
  </si>
  <si>
    <t>zusätzliche Kilometer</t>
  </si>
  <si>
    <t xml:space="preserve">   Gesamtbetrag korrigiert</t>
  </si>
  <si>
    <t>Spielklasse</t>
  </si>
  <si>
    <t>Männer</t>
  </si>
  <si>
    <t>Frauen</t>
  </si>
  <si>
    <t>Landesliga</t>
  </si>
  <si>
    <t>Verbandspokal</t>
  </si>
  <si>
    <t>Bezirksspielklassen</t>
  </si>
  <si>
    <t>Sonstige Kosten für:</t>
  </si>
  <si>
    <t>Meisterschaftsspiel</t>
  </si>
  <si>
    <t>Pokalspiel</t>
  </si>
  <si>
    <t>Bezirkspokal</t>
  </si>
  <si>
    <t>⃝ SR1    ⃝ SR2</t>
  </si>
  <si>
    <t>Halle oder Hallennummer</t>
  </si>
  <si>
    <t>Relegation</t>
  </si>
  <si>
    <t>DHB-Turnier &lt;120 min</t>
  </si>
  <si>
    <t>DHB-Turnier &gt;120 min</t>
  </si>
  <si>
    <t>Bereich</t>
  </si>
  <si>
    <t>spätere Ankunft am Wohnort bei Turnieren: SR1: ______Uhr SR2: ______ Uhr à 10€/h = _______€</t>
  </si>
  <si>
    <t>mit 2. Liga öffentlich</t>
  </si>
  <si>
    <t>mit 1. Liga/Int öffentlich</t>
  </si>
  <si>
    <t>mit 1. Liga/Int nicht öffentl.</t>
  </si>
  <si>
    <t>mit 2. Liga nicht öffentl.</t>
  </si>
  <si>
    <t>mit 3. Liga</t>
  </si>
  <si>
    <t xml:space="preserve">KM            </t>
  </si>
  <si>
    <t>Begründung: ______________________________________________________</t>
  </si>
  <si>
    <t xml:space="preserve">       </t>
  </si>
  <si>
    <t>Verbandsliga</t>
  </si>
  <si>
    <t>Landesliga und tiefer</t>
  </si>
  <si>
    <t>Regionalliga</t>
  </si>
  <si>
    <t>Regionalliga -Verbandsliga</t>
  </si>
  <si>
    <t>Abrechnungsformular
Schiedsrichterwesen</t>
  </si>
  <si>
    <t>Oberliga</t>
  </si>
  <si>
    <t>Wochentagszuschlag</t>
  </si>
  <si>
    <t xml:space="preserve">Abwesenheitsvergütung </t>
  </si>
  <si>
    <t>Jugend</t>
  </si>
  <si>
    <t>Regionalliga A-Jugend</t>
  </si>
  <si>
    <t>Regionalliga B-Jugend</t>
  </si>
  <si>
    <t>Regionalliga C-Jugend</t>
  </si>
  <si>
    <t>Oberliga A-Jugend</t>
  </si>
  <si>
    <t>Oberliga B-Jugend</t>
  </si>
  <si>
    <t>Oberliga C-Jugend</t>
  </si>
  <si>
    <t>Bezirksebene A-Jugend</t>
  </si>
  <si>
    <t>Bezirksebene außer A-Jgd.</t>
  </si>
  <si>
    <t>Jugendhandballspielleiter</t>
  </si>
  <si>
    <t>Kinderhandballspielleiter</t>
  </si>
  <si>
    <t>ALLE</t>
  </si>
  <si>
    <t>Anschrift</t>
  </si>
  <si>
    <t>Vereinszugehörigkeit des Schiedsrichter (Optional)</t>
  </si>
  <si>
    <t>SR A</t>
  </si>
  <si>
    <r>
      <rPr>
        <sz val="10"/>
        <rFont val="Calibri"/>
        <family val="2"/>
      </rPr>
      <t xml:space="preserve">⃝ SR1 / ⃝ SR2 </t>
    </r>
    <r>
      <rPr>
        <sz val="10"/>
        <rFont val="Arial"/>
        <family val="2"/>
      </rPr>
      <t xml:space="preserve"> &gt;8 Std. (14€)</t>
    </r>
  </si>
  <si>
    <t>____ à 0,30€/0,35€ = ____€</t>
  </si>
  <si>
    <t>Hinweis: Bei Rückkehr vom Spielauftrag zwischen 21:00 Uhr &amp; 6:00 Uhr erhöht sich die Entschädigung gemäß LRKG auf 0,35€ je KM.</t>
  </si>
  <si>
    <t>Stand 09.09.2025 - Version 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</si>
</sst>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h:mm"/>
    <numFmt numFmtId="165" formatCode="h:mm;@"/>
    <numFmt numFmtId="166" formatCode="#,##0.00\ &quot;€&quot;"/>
    <numFmt numFmtId="167" formatCode="_-* #,##0.00\ [$€]_-;\-* #,##0.00\ [$€]_-;_-* &quot;-&quot;??\ [$€]_-;_-@_-"/>
    <numFmt numFmtId="168" formatCode="hh:mm;@"/>
  </numFmts>
  <fonts count="2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b/>
      <sz val="10"/>
      <name val="Wingdings"/>
      <charset val="2"/>
    </font>
    <font>
      <b/>
      <sz val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color indexed="8"/>
      <name val="Tahoma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Calibri"/>
      <family val="2"/>
    </font>
    <font>
      <b/>
      <sz val="10"/>
      <color rgb="FFFF0000"/>
      <name val="Arial"/>
      <family val="2"/>
    </font>
    <font>
      <sz val="8"/>
      <color rgb="FF000000"/>
      <name val="Tahoma"/>
      <family val="2"/>
    </font>
    <font>
      <b/>
      <sz val="22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7" fontId="1" fillId="0" borderId="0" applyFont="0" applyFill="0" applyBorder="0" applyAlignment="0" applyProtection="0"/>
    <xf numFmtId="44" fontId="13" fillId="0" borderId="0" applyFont="0" applyFill="0" applyBorder="0" applyAlignment="0" applyProtection="0"/>
  </cellStyleXfs>
  <cellXfs count="197">
    <xf numFmtId="0" fontId="0" fillId="0" borderId="0" xfId="0"/>
    <xf numFmtId="0" fontId="0" fillId="0" borderId="0" xfId="0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left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6" xfId="0" quotePrefix="1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0" fillId="0" borderId="7" xfId="0" applyBorder="1" applyAlignment="1" applyProtection="1">
      <alignment horizontal="left"/>
      <protection hidden="1"/>
    </xf>
    <xf numFmtId="0" fontId="4" fillId="0" borderId="0" xfId="0" quotePrefix="1" applyFont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/>
      <protection hidden="1"/>
    </xf>
    <xf numFmtId="0" fontId="7" fillId="0" borderId="9" xfId="0" applyFont="1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8" fillId="0" borderId="0" xfId="0" applyFont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7" fillId="0" borderId="13" xfId="0" applyFont="1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5" fillId="0" borderId="14" xfId="0" applyFont="1" applyBorder="1" applyAlignment="1" applyProtection="1">
      <alignment horizontal="left" vertical="center"/>
      <protection hidden="1"/>
    </xf>
    <xf numFmtId="0" fontId="5" fillId="0" borderId="13" xfId="0" applyFont="1" applyBorder="1" applyAlignment="1" applyProtection="1">
      <alignment horizontal="left" vertical="center"/>
      <protection hidden="1"/>
    </xf>
    <xf numFmtId="0" fontId="8" fillId="0" borderId="13" xfId="0" applyFont="1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7" fillId="0" borderId="2" xfId="0" applyFont="1" applyBorder="1" applyAlignment="1" applyProtection="1">
      <alignment horizontal="left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8" fillId="0" borderId="2" xfId="0" applyFont="1" applyBorder="1" applyAlignment="1" applyProtection="1">
      <alignment horizontal="left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14" fontId="5" fillId="0" borderId="0" xfId="0" applyNumberFormat="1" applyFont="1" applyAlignment="1" applyProtection="1">
      <alignment horizontal="center"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horizontal="left" vertical="center"/>
      <protection hidden="1"/>
    </xf>
    <xf numFmtId="20" fontId="5" fillId="0" borderId="7" xfId="0" applyNumberFormat="1" applyFont="1" applyBorder="1" applyAlignment="1" applyProtection="1">
      <alignment horizontal="left" vertical="center"/>
      <protection hidden="1"/>
    </xf>
    <xf numFmtId="20" fontId="2" fillId="0" borderId="0" xfId="0" applyNumberFormat="1" applyFont="1" applyAlignment="1" applyProtection="1">
      <alignment vertical="center"/>
      <protection hidden="1"/>
    </xf>
    <xf numFmtId="14" fontId="5" fillId="0" borderId="9" xfId="0" applyNumberFormat="1" applyFont="1" applyBorder="1" applyAlignment="1" applyProtection="1">
      <alignment horizontal="left" vertical="center"/>
      <protection hidden="1"/>
    </xf>
    <xf numFmtId="14" fontId="5" fillId="0" borderId="9" xfId="0" applyNumberFormat="1" applyFont="1" applyBorder="1" applyAlignment="1" applyProtection="1">
      <alignment horizontal="center" vertical="center"/>
      <protection hidden="1"/>
    </xf>
    <xf numFmtId="165" fontId="2" fillId="0" borderId="9" xfId="0" applyNumberFormat="1" applyFont="1" applyBorder="1" applyAlignment="1" applyProtection="1">
      <alignment vertical="center"/>
      <protection hidden="1"/>
    </xf>
    <xf numFmtId="165" fontId="2" fillId="0" borderId="9" xfId="0" applyNumberFormat="1" applyFont="1" applyBorder="1" applyAlignment="1" applyProtection="1">
      <alignment horizontal="left" vertical="center"/>
      <protection hidden="1"/>
    </xf>
    <xf numFmtId="20" fontId="2" fillId="0" borderId="9" xfId="0" applyNumberFormat="1" applyFont="1" applyBorder="1" applyAlignment="1" applyProtection="1">
      <alignment vertical="center"/>
      <protection hidden="1"/>
    </xf>
    <xf numFmtId="14" fontId="2" fillId="0" borderId="5" xfId="0" applyNumberFormat="1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14" fontId="2" fillId="0" borderId="9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right"/>
      <protection hidden="1"/>
    </xf>
    <xf numFmtId="0" fontId="9" fillId="0" borderId="0" xfId="0" applyFont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left"/>
      <protection hidden="1"/>
    </xf>
    <xf numFmtId="0" fontId="2" fillId="0" borderId="0" xfId="0" applyFont="1" applyAlignment="1" applyProtection="1">
      <alignment horizontal="center"/>
      <protection hidden="1"/>
    </xf>
    <xf numFmtId="2" fontId="2" fillId="0" borderId="16" xfId="0" applyNumberFormat="1" applyFont="1" applyBorder="1" applyProtection="1">
      <protection hidden="1"/>
    </xf>
    <xf numFmtId="2" fontId="2" fillId="0" borderId="0" xfId="0" applyNumberFormat="1" applyFont="1" applyProtection="1">
      <protection hidden="1"/>
    </xf>
    <xf numFmtId="2" fontId="2" fillId="0" borderId="9" xfId="0" applyNumberFormat="1" applyFont="1" applyBorder="1" applyProtection="1">
      <protection locked="0" hidden="1"/>
    </xf>
    <xf numFmtId="2" fontId="5" fillId="0" borderId="16" xfId="0" applyNumberFormat="1" applyFont="1" applyBorder="1" applyProtection="1">
      <protection hidden="1"/>
    </xf>
    <xf numFmtId="0" fontId="2" fillId="0" borderId="0" xfId="0" applyFont="1" applyProtection="1">
      <protection hidden="1"/>
    </xf>
    <xf numFmtId="1" fontId="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9" fillId="0" borderId="0" xfId="0" applyNumberFormat="1" applyFont="1" applyAlignment="1" applyProtection="1">
      <alignment horizontal="left"/>
      <protection hidden="1"/>
    </xf>
    <xf numFmtId="2" fontId="4" fillId="0" borderId="0" xfId="0" applyNumberFormat="1" applyFont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4" fontId="5" fillId="0" borderId="17" xfId="0" applyNumberFormat="1" applyFont="1" applyBorder="1" applyAlignment="1" applyProtection="1">
      <alignment horizontal="left" vertical="center"/>
      <protection hidden="1"/>
    </xf>
    <xf numFmtId="14" fontId="5" fillId="0" borderId="6" xfId="0" applyNumberFormat="1" applyFont="1" applyBorder="1" applyAlignment="1" applyProtection="1">
      <alignment horizontal="left" vertical="center"/>
      <protection hidden="1"/>
    </xf>
    <xf numFmtId="0" fontId="0" fillId="0" borderId="14" xfId="0" applyBorder="1" applyAlignment="1" applyProtection="1">
      <alignment horizontal="left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7" xfId="0" applyFont="1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7" fillId="0" borderId="18" xfId="0" applyFont="1" applyBorder="1" applyAlignment="1" applyProtection="1">
      <alignment horizontal="left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7" fillId="0" borderId="16" xfId="0" applyFont="1" applyBorder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vertical="center"/>
      <protection hidden="1"/>
    </xf>
    <xf numFmtId="164" fontId="2" fillId="0" borderId="9" xfId="0" applyNumberFormat="1" applyFont="1" applyBorder="1" applyAlignment="1" applyProtection="1">
      <alignment horizontal="right" vertical="center"/>
      <protection hidden="1"/>
    </xf>
    <xf numFmtId="20" fontId="2" fillId="0" borderId="0" xfId="0" applyNumberFormat="1" applyFont="1" applyAlignment="1" applyProtection="1">
      <alignment horizontal="left" vertical="center"/>
      <protection hidden="1"/>
    </xf>
    <xf numFmtId="166" fontId="2" fillId="0" borderId="0" xfId="0" applyNumberFormat="1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center"/>
      <protection hidden="1"/>
    </xf>
    <xf numFmtId="14" fontId="2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14" fontId="2" fillId="0" borderId="9" xfId="0" applyNumberFormat="1" applyFont="1" applyBorder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/>
      <protection hidden="1"/>
    </xf>
    <xf numFmtId="14" fontId="14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left"/>
      <protection hidden="1"/>
    </xf>
    <xf numFmtId="0" fontId="2" fillId="0" borderId="9" xfId="0" applyFont="1" applyBorder="1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0" fontId="7" fillId="0" borderId="16" xfId="0" applyFont="1" applyBorder="1" applyProtection="1">
      <protection hidden="1"/>
    </xf>
    <xf numFmtId="14" fontId="5" fillId="0" borderId="0" xfId="0" applyNumberFormat="1" applyFont="1" applyAlignment="1" applyProtection="1">
      <alignment vertical="center"/>
      <protection hidden="1"/>
    </xf>
    <xf numFmtId="14" fontId="5" fillId="0" borderId="9" xfId="0" applyNumberFormat="1" applyFont="1" applyBorder="1" applyAlignment="1" applyProtection="1">
      <alignment vertical="center"/>
      <protection hidden="1"/>
    </xf>
    <xf numFmtId="2" fontId="2" fillId="0" borderId="9" xfId="0" applyNumberFormat="1" applyFont="1" applyBorder="1" applyProtection="1">
      <protection hidden="1"/>
    </xf>
    <xf numFmtId="1" fontId="2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0" borderId="0" xfId="0" applyFont="1" applyProtection="1">
      <protection hidden="1"/>
    </xf>
    <xf numFmtId="14" fontId="14" fillId="0" borderId="0" xfId="0" applyNumberFormat="1" applyFont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left"/>
      <protection hidden="1"/>
    </xf>
    <xf numFmtId="44" fontId="0" fillId="2" borderId="0" xfId="2" applyFont="1" applyFill="1" applyAlignment="1" applyProtection="1">
      <alignment horizontal="left"/>
      <protection hidden="1"/>
    </xf>
    <xf numFmtId="0" fontId="5" fillId="0" borderId="25" xfId="0" applyFont="1" applyBorder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0" fillId="0" borderId="25" xfId="0" applyBorder="1" applyAlignment="1" applyProtection="1">
      <alignment horizontal="left"/>
      <protection hidden="1"/>
    </xf>
    <xf numFmtId="0" fontId="2" fillId="0" borderId="0" xfId="0" applyFont="1" applyAlignment="1" applyProtection="1">
      <alignment horizontal="right"/>
      <protection locked="0" hidden="1"/>
    </xf>
    <xf numFmtId="0" fontId="1" fillId="2" borderId="0" xfId="0" applyFont="1" applyFill="1" applyAlignment="1" applyProtection="1">
      <alignment horizontal="left" wrapText="1"/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0" borderId="0" xfId="0" applyFont="1" applyAlignment="1" applyProtection="1">
      <alignment horizontal="left"/>
      <protection hidden="1"/>
    </xf>
    <xf numFmtId="0" fontId="1" fillId="2" borderId="0" xfId="0" applyFont="1" applyFill="1" applyAlignment="1" applyProtection="1">
      <alignment vertical="center"/>
      <protection hidden="1"/>
    </xf>
    <xf numFmtId="14" fontId="21" fillId="0" borderId="0" xfId="0" applyNumberFormat="1" applyFont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left"/>
      <protection locked="0" hidden="1"/>
    </xf>
    <xf numFmtId="0" fontId="1" fillId="0" borderId="0" xfId="0" applyFont="1"/>
    <xf numFmtId="0" fontId="10" fillId="4" borderId="0" xfId="0" applyFont="1" applyFill="1" applyAlignment="1" applyProtection="1">
      <alignment horizontal="left"/>
      <protection hidden="1"/>
    </xf>
    <xf numFmtId="0" fontId="0" fillId="4" borderId="0" xfId="0" applyFill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center" vertical="top"/>
      <protection hidden="1"/>
    </xf>
    <xf numFmtId="0" fontId="7" fillId="0" borderId="26" xfId="0" applyFont="1" applyBorder="1" applyAlignment="1" applyProtection="1">
      <alignment horizontal="center" vertical="top"/>
      <protection hidden="1"/>
    </xf>
    <xf numFmtId="0" fontId="7" fillId="0" borderId="16" xfId="0" applyFont="1" applyBorder="1" applyAlignment="1" applyProtection="1">
      <alignment horizontal="center"/>
      <protection hidden="1"/>
    </xf>
    <xf numFmtId="0" fontId="7" fillId="0" borderId="26" xfId="0" applyFont="1" applyBorder="1" applyAlignment="1" applyProtection="1">
      <alignment horizontal="center"/>
      <protection hidden="1"/>
    </xf>
    <xf numFmtId="4" fontId="5" fillId="0" borderId="13" xfId="0" applyNumberFormat="1" applyFont="1" applyBorder="1" applyAlignment="1" applyProtection="1">
      <alignment horizontal="right"/>
      <protection hidden="1"/>
    </xf>
    <xf numFmtId="1" fontId="2" fillId="0" borderId="9" xfId="0" applyNumberFormat="1" applyFont="1" applyBorder="1" applyAlignment="1" applyProtection="1">
      <alignment horizontal="right"/>
      <protection locked="0" hidden="1"/>
    </xf>
    <xf numFmtId="2" fontId="2" fillId="0" borderId="0" xfId="0" applyNumberFormat="1" applyFont="1" applyAlignment="1" applyProtection="1">
      <alignment horizontal="right"/>
      <protection hidden="1"/>
    </xf>
    <xf numFmtId="2" fontId="2" fillId="0" borderId="9" xfId="0" applyNumberFormat="1" applyFont="1" applyBorder="1" applyAlignment="1" applyProtection="1">
      <alignment horizontal="right"/>
      <protection hidden="1"/>
    </xf>
    <xf numFmtId="168" fontId="2" fillId="0" borderId="0" xfId="0" applyNumberFormat="1" applyFont="1" applyAlignment="1" applyProtection="1">
      <alignment horizontal="center" vertical="center"/>
      <protection locked="0" hidden="1"/>
    </xf>
    <xf numFmtId="0" fontId="7" fillId="0" borderId="16" xfId="0" applyFont="1" applyBorder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vertical="center"/>
      <protection hidden="1"/>
    </xf>
    <xf numFmtId="164" fontId="2" fillId="0" borderId="9" xfId="0" applyNumberFormat="1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/>
      <protection hidden="1"/>
    </xf>
    <xf numFmtId="166" fontId="2" fillId="4" borderId="0" xfId="0" applyNumberFormat="1" applyFont="1" applyFill="1" applyAlignment="1" applyProtection="1">
      <alignment horizontal="center"/>
      <protection hidden="1"/>
    </xf>
    <xf numFmtId="4" fontId="5" fillId="0" borderId="0" xfId="0" applyNumberFormat="1" applyFont="1" applyProtection="1">
      <protection hidden="1"/>
    </xf>
    <xf numFmtId="4" fontId="11" fillId="0" borderId="0" xfId="0" applyNumberFormat="1" applyFont="1" applyProtection="1">
      <protection hidden="1"/>
    </xf>
    <xf numFmtId="4" fontId="11" fillId="0" borderId="13" xfId="0" applyNumberFormat="1" applyFont="1" applyBorder="1" applyProtection="1">
      <protection hidden="1"/>
    </xf>
    <xf numFmtId="0" fontId="2" fillId="0" borderId="9" xfId="0" applyFont="1" applyBorder="1" applyAlignment="1" applyProtection="1">
      <alignment horizontal="center"/>
      <protection locked="0" hidden="1"/>
    </xf>
    <xf numFmtId="0" fontId="7" fillId="0" borderId="9" xfId="0" applyFont="1" applyBorder="1" applyAlignment="1" applyProtection="1">
      <alignment horizontal="center"/>
      <protection locked="0" hidden="1"/>
    </xf>
    <xf numFmtId="14" fontId="2" fillId="0" borderId="0" xfId="0" applyNumberFormat="1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locked="0" hidden="1"/>
    </xf>
    <xf numFmtId="0" fontId="2" fillId="0" borderId="9" xfId="0" applyFont="1" applyBorder="1" applyAlignment="1" applyProtection="1">
      <alignment horizontal="left" vertical="center"/>
      <protection locked="0" hidden="1"/>
    </xf>
    <xf numFmtId="0" fontId="2" fillId="0" borderId="0" xfId="0" applyFont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left" vertical="center"/>
      <protection hidden="1"/>
    </xf>
    <xf numFmtId="0" fontId="9" fillId="0" borderId="23" xfId="0" applyFont="1" applyBorder="1" applyAlignment="1" applyProtection="1">
      <alignment horizontal="center"/>
      <protection locked="0" hidden="1"/>
    </xf>
    <xf numFmtId="0" fontId="0" fillId="0" borderId="22" xfId="0" applyBorder="1" applyProtection="1">
      <protection locked="0"/>
    </xf>
    <xf numFmtId="0" fontId="0" fillId="0" borderId="24" xfId="0" applyBorder="1" applyProtection="1">
      <protection locked="0"/>
    </xf>
    <xf numFmtId="0" fontId="9" fillId="0" borderId="10" xfId="0" applyFont="1" applyBorder="1" applyAlignment="1" applyProtection="1">
      <alignment horizontal="center"/>
      <protection locked="0" hidden="1"/>
    </xf>
    <xf numFmtId="0" fontId="9" fillId="0" borderId="9" xfId="0" applyFont="1" applyBorder="1" applyAlignment="1" applyProtection="1">
      <alignment horizontal="center"/>
      <protection locked="0" hidden="1"/>
    </xf>
    <xf numFmtId="0" fontId="9" fillId="0" borderId="25" xfId="0" applyFont="1" applyBorder="1" applyAlignment="1" applyProtection="1">
      <alignment horizontal="center"/>
      <protection locked="0" hidden="1"/>
    </xf>
    <xf numFmtId="14" fontId="10" fillId="0" borderId="0" xfId="0" applyNumberFormat="1" applyFont="1" applyAlignment="1" applyProtection="1">
      <alignment horizontal="center" vertical="center"/>
      <protection locked="0" hidden="1"/>
    </xf>
    <xf numFmtId="14" fontId="10" fillId="0" borderId="9" xfId="0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locked="0" hidden="1"/>
    </xf>
    <xf numFmtId="0" fontId="7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/>
      <protection hidden="1"/>
    </xf>
    <xf numFmtId="0" fontId="7" fillId="0" borderId="2" xfId="0" applyFont="1" applyBorder="1" applyAlignment="1" applyProtection="1">
      <alignment horizontal="center"/>
      <protection hidden="1"/>
    </xf>
    <xf numFmtId="0" fontId="7" fillId="0" borderId="21" xfId="0" applyFont="1" applyBorder="1" applyAlignment="1" applyProtection="1">
      <alignment horizontal="center"/>
      <protection hidden="1"/>
    </xf>
    <xf numFmtId="0" fontId="4" fillId="0" borderId="3" xfId="0" applyFont="1" applyBorder="1" applyAlignment="1" applyProtection="1">
      <alignment horizontal="right" vertical="center"/>
      <protection hidden="1"/>
    </xf>
    <xf numFmtId="0" fontId="4" fillId="0" borderId="2" xfId="0" applyFont="1" applyBorder="1" applyAlignment="1" applyProtection="1">
      <alignment horizontal="right" vertical="center"/>
      <protection hidden="1"/>
    </xf>
    <xf numFmtId="0" fontId="4" fillId="0" borderId="4" xfId="0" applyFont="1" applyBorder="1" applyAlignment="1" applyProtection="1">
      <alignment horizontal="right" vertical="center"/>
      <protection hidden="1"/>
    </xf>
    <xf numFmtId="0" fontId="4" fillId="0" borderId="6" xfId="0" applyFont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" fillId="0" borderId="7" xfId="0" applyFont="1" applyBorder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center"/>
      <protection hidden="1"/>
    </xf>
    <xf numFmtId="0" fontId="7" fillId="0" borderId="17" xfId="0" applyFont="1" applyBorder="1" applyAlignment="1" applyProtection="1">
      <alignment horizontal="center"/>
      <protection hidden="1"/>
    </xf>
    <xf numFmtId="2" fontId="4" fillId="0" borderId="0" xfId="0" applyNumberFormat="1" applyFont="1" applyAlignment="1" applyProtection="1">
      <alignment horizontal="right" vertical="center"/>
      <protection hidden="1"/>
    </xf>
    <xf numFmtId="2" fontId="4" fillId="0" borderId="13" xfId="0" applyNumberFormat="1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4" borderId="0" xfId="0" applyFont="1" applyFill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27" xfId="0" applyFont="1" applyBorder="1" applyAlignment="1" applyProtection="1">
      <alignment horizontal="center"/>
      <protection hidden="1"/>
    </xf>
    <xf numFmtId="14" fontId="14" fillId="0" borderId="9" xfId="0" applyNumberFormat="1" applyFont="1" applyBorder="1" applyAlignment="1" applyProtection="1">
      <alignment horizontal="center"/>
      <protection hidden="1"/>
    </xf>
    <xf numFmtId="0" fontId="19" fillId="3" borderId="1" xfId="0" applyFont="1" applyFill="1" applyBorder="1" applyAlignment="1" applyProtection="1">
      <alignment horizontal="center" vertical="center" wrapText="1"/>
      <protection hidden="1"/>
    </xf>
    <xf numFmtId="0" fontId="19" fillId="3" borderId="2" xfId="0" applyFont="1" applyFill="1" applyBorder="1" applyAlignment="1" applyProtection="1">
      <alignment horizontal="center" vertical="center"/>
      <protection hidden="1"/>
    </xf>
    <xf numFmtId="0" fontId="19" fillId="3" borderId="4" xfId="0" applyFont="1" applyFill="1" applyBorder="1" applyAlignment="1" applyProtection="1">
      <alignment horizontal="center" vertical="center"/>
      <protection hidden="1"/>
    </xf>
    <xf numFmtId="0" fontId="12" fillId="0" borderId="12" xfId="0" applyFont="1" applyBorder="1" applyAlignment="1" applyProtection="1">
      <alignment horizontal="center" vertical="center"/>
      <protection hidden="1"/>
    </xf>
    <xf numFmtId="0" fontId="12" fillId="0" borderId="13" xfId="0" applyFont="1" applyBorder="1" applyAlignment="1" applyProtection="1">
      <alignment horizontal="center" vertical="center"/>
      <protection hidden="1"/>
    </xf>
    <xf numFmtId="0" fontId="12" fillId="0" borderId="15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locked="0" hidden="1"/>
    </xf>
    <xf numFmtId="0" fontId="10" fillId="0" borderId="9" xfId="0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 applyProtection="1">
      <alignment horizontal="center" vertical="center"/>
      <protection locked="0" hidden="1"/>
    </xf>
    <xf numFmtId="0" fontId="7" fillId="0" borderId="16" xfId="0" applyFont="1" applyBorder="1" applyAlignment="1" applyProtection="1">
      <alignment horizontal="center" vertical="center"/>
      <protection hidden="1"/>
    </xf>
    <xf numFmtId="0" fontId="7" fillId="0" borderId="26" xfId="0" applyFont="1" applyBorder="1" applyAlignment="1" applyProtection="1">
      <alignment horizontal="center" vertical="center"/>
      <protection hidden="1"/>
    </xf>
    <xf numFmtId="20" fontId="2" fillId="0" borderId="0" xfId="0" applyNumberFormat="1" applyFont="1" applyAlignment="1" applyProtection="1">
      <alignment horizontal="left" vertical="center"/>
      <protection hidden="1"/>
    </xf>
    <xf numFmtId="20" fontId="2" fillId="0" borderId="9" xfId="0" applyNumberFormat="1" applyFont="1" applyBorder="1" applyAlignment="1" applyProtection="1">
      <alignment horizontal="left" vertical="center"/>
      <protection hidden="1"/>
    </xf>
  </cellXfs>
  <cellStyles count="3">
    <cellStyle name="Euro" xfId="1" xr:uid="{00000000-0005-0000-0000-000000000000}"/>
    <cellStyle name="Standard" xfId="0" builtinId="0"/>
    <cellStyle name="Währung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O$11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222250</xdr:colOff>
          <xdr:row>9</xdr:row>
          <xdr:rowOff>57150</xdr:rowOff>
        </xdr:from>
        <xdr:to>
          <xdr:col>7</xdr:col>
          <xdr:colOff>12700</xdr:colOff>
          <xdr:row>10</xdr:row>
          <xdr:rowOff>69850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Feiertag</a:t>
              </a:r>
            </a:p>
          </xdr:txBody>
        </xdr:sp>
        <xdr:clientData/>
      </xdr:twoCellAnchor>
    </mc:Choice>
    <mc:Fallback/>
  </mc:AlternateContent>
  <xdr:twoCellAnchor editAs="oneCell">
    <xdr:from>
      <xdr:col>26</xdr:col>
      <xdr:colOff>268238</xdr:colOff>
      <xdr:row>0</xdr:row>
      <xdr:rowOff>50801</xdr:rowOff>
    </xdr:from>
    <xdr:to>
      <xdr:col>30</xdr:col>
      <xdr:colOff>141169</xdr:colOff>
      <xdr:row>1</xdr:row>
      <xdr:rowOff>114301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BBE5053-91A3-BCA0-0140-6EC317525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8038" y="50801"/>
          <a:ext cx="1568381" cy="88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7888</xdr:colOff>
      <xdr:row>0</xdr:row>
      <xdr:rowOff>57150</xdr:rowOff>
    </xdr:from>
    <xdr:to>
      <xdr:col>5</xdr:col>
      <xdr:colOff>31750</xdr:colOff>
      <xdr:row>1</xdr:row>
      <xdr:rowOff>57521</xdr:rowOff>
    </xdr:to>
    <xdr:pic>
      <xdr:nvPicPr>
        <xdr:cNvPr id="3" name="Picture 24" descr="HVW_Aufkleber_Schwarz">
          <a:extLst>
            <a:ext uri="{FF2B5EF4-FFF2-40B4-BE49-F238E27FC236}">
              <a16:creationId xmlns:a16="http://schemas.microsoft.com/office/drawing/2014/main" id="{D1648331-1F72-11E8-E939-8AA9CFBD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11088" y="57150"/>
          <a:ext cx="1154162" cy="819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pageSetUpPr autoPageBreaks="0" fitToPage="1"/>
  </sheetPr>
  <dimension ref="A1:XFC999"/>
  <sheetViews>
    <sheetView windowProtection="1" showGridLines="0" showZeros="0" tabSelected="1" showOutlineSymbols="0" topLeftCell="A5" zoomScaleNormal="100" workbookViewId="0">
      <selection activeCell="C5" sqref="C5:E7"/>
    </sheetView>
  </sheetViews>
  <sheetFormatPr baseColWidth="10" defaultColWidth="0" defaultRowHeight="12.5" zeroHeight="1" x14ac:dyDescent="0.25"/>
  <cols>
    <col min="1" max="1" width="1.7265625" style="103" customWidth="1"/>
    <col min="2" max="2" width="1.1796875" style="103" customWidth="1"/>
    <col min="3" max="3" width="6.453125" style="103" customWidth="1"/>
    <col min="4" max="4" width="8.26953125" style="103" customWidth="1"/>
    <col min="5" max="7" width="1.453125" style="103" customWidth="1"/>
    <col min="8" max="8" width="2.54296875" style="103" customWidth="1"/>
    <col min="9" max="9" width="6" style="103" customWidth="1"/>
    <col min="10" max="10" width="3.7265625" style="103" customWidth="1"/>
    <col min="11" max="11" width="7.54296875" style="103" customWidth="1"/>
    <col min="12" max="12" width="1.1796875" style="103" customWidth="1"/>
    <col min="13" max="13" width="1.81640625" style="103" customWidth="1"/>
    <col min="14" max="14" width="9" style="103" customWidth="1"/>
    <col min="15" max="15" width="2.81640625" style="103" customWidth="1"/>
    <col min="16" max="16" width="1.453125" style="103" customWidth="1"/>
    <col min="17" max="17" width="1.54296875" style="103" customWidth="1"/>
    <col min="18" max="18" width="1.1796875" style="103" customWidth="1"/>
    <col min="19" max="19" width="4.81640625" style="103" customWidth="1"/>
    <col min="20" max="20" width="1.81640625" style="103" customWidth="1"/>
    <col min="21" max="21" width="2.453125" style="103" customWidth="1"/>
    <col min="22" max="24" width="1.81640625" style="103" customWidth="1"/>
    <col min="25" max="25" width="2.81640625" style="103" customWidth="1"/>
    <col min="26" max="26" width="8" style="103" customWidth="1"/>
    <col min="27" max="27" width="4.7265625" style="103" customWidth="1"/>
    <col min="28" max="28" width="4.54296875" style="103" bestFit="1" customWidth="1"/>
    <col min="29" max="29" width="4.453125" style="103" customWidth="1"/>
    <col min="30" max="30" width="10.54296875" style="103" customWidth="1"/>
    <col min="31" max="31" width="2.7265625" style="103" customWidth="1"/>
    <col min="32" max="32" width="1.7265625" style="103" customWidth="1"/>
    <col min="33" max="34" width="11.453125" style="103" hidden="1" customWidth="1"/>
    <col min="35" max="35" width="22.81640625" style="103" hidden="1" customWidth="1"/>
    <col min="36" max="38" width="11.453125" style="103" hidden="1" customWidth="1"/>
    <col min="39" max="39" width="0.54296875" style="103" customWidth="1"/>
    <col min="40" max="40" width="3.1796875" style="103" customWidth="1"/>
    <col min="41" max="41" width="7.7265625" style="103" hidden="1"/>
    <col min="42" max="42" width="2.81640625" style="103" hidden="1"/>
    <col min="43" max="43" width="16.26953125" style="103" hidden="1"/>
    <col min="44" max="44" width="6.81640625" style="103" hidden="1"/>
    <col min="45" max="45" width="16.36328125" style="103" hidden="1"/>
    <col min="46" max="46" width="2.81640625" style="103" hidden="1"/>
    <col min="47" max="49" width="10.90625" style="103" hidden="1"/>
    <col min="50" max="50" width="2.1796875" style="103" hidden="1"/>
    <col min="51" max="16383" width="10.90625" style="103" hidden="1"/>
    <col min="16384" max="16384" width="0.90625" style="103" hidden="1"/>
  </cols>
  <sheetData>
    <row r="1" spans="1:46" s="102" customFormat="1" ht="64.5" customHeight="1" thickTop="1" x14ac:dyDescent="0.25">
      <c r="A1" s="101"/>
      <c r="B1" s="182" t="s">
        <v>60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4"/>
      <c r="AF1" s="101"/>
      <c r="AL1" s="116"/>
      <c r="AP1" s="102">
        <f>IFERROR(SMALL($AK$82:$AK$147, ROW(A1)), "")</f>
        <v>82</v>
      </c>
      <c r="AQ1" s="119" t="str" cm="1">
        <f t="array" ref="AQ1">IF(AP1="","", INDEX(AG$82:AG$147, AP1-ROW(AG$82)+1))</f>
        <v>Meisterschaftsspiel</v>
      </c>
      <c r="AR1" s="119" t="str" cm="1">
        <f t="array" ref="AR1">IF(AP1="","", INDEX(AH$82:AH$147, AP1-ROW(AG$82)+1))</f>
        <v>Männer</v>
      </c>
      <c r="AS1" s="119" t="str" cm="1">
        <f t="array" ref="AS1">IF(AP1="","", INDEX(AI$82:AI$147, AP1-ROW(AG$82)+1))</f>
        <v>Regionalliga</v>
      </c>
      <c r="AT1" s="119" cm="1">
        <f t="array" ref="AT1">IF(AP1="","", INDEX(AJ$82:AJ$147, AP1-ROW(AG$82)+1))</f>
        <v>95</v>
      </c>
    </row>
    <row r="2" spans="1:46" s="102" customFormat="1" ht="10.5" customHeight="1" thickBot="1" x14ac:dyDescent="0.3">
      <c r="A2" s="101"/>
      <c r="B2" s="185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7"/>
      <c r="AF2" s="101"/>
      <c r="AP2" s="102">
        <f t="shared" ref="AP2:AP33" si="0">IFERROR(SMALL($AK$82:$AK$147, ROW(A2)), "")</f>
        <v>83</v>
      </c>
      <c r="AQ2" s="119" t="str" cm="1">
        <f t="array" ref="AQ2">IF(AP2="","", INDEX(AG$82:AG$147, AP2-ROW(AG$82)+1))</f>
        <v>Meisterschaftsspiel</v>
      </c>
      <c r="AR2" s="119" t="str" cm="1">
        <f t="array" ref="AR2">IF(AP2="","", INDEX(AH$82:AH$147, AP2-ROW(AG$82)+1))</f>
        <v>Männer</v>
      </c>
      <c r="AS2" s="119" t="str" cm="1">
        <f t="array" ref="AS2">IF(AP2="","", INDEX(AI$82:AI$147, AP2-ROW(AG$82)+1))</f>
        <v>Oberliga</v>
      </c>
      <c r="AT2" s="119" cm="1">
        <f t="array" ref="AT2">IF(AP2="","", INDEX(AJ$82:AJ$147, AP2-ROW(AG$82)+1))</f>
        <v>65</v>
      </c>
    </row>
    <row r="3" spans="1:46" ht="15.75" customHeight="1" thickTop="1" thickBot="1" x14ac:dyDescent="0.3">
      <c r="A3" s="1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"/>
      <c r="AP3" s="102">
        <f t="shared" si="0"/>
        <v>84</v>
      </c>
      <c r="AQ3" s="119" t="str" cm="1">
        <f t="array" ref="AQ3">IF(AP3="","", INDEX(AG$82:AG$147, AP3-ROW(AG$82)+1))</f>
        <v>Meisterschaftsspiel</v>
      </c>
      <c r="AR3" s="119" t="str" cm="1">
        <f t="array" ref="AR3">IF(AP3="","", INDEX(AH$82:AH$147, AP3-ROW(AG$82)+1))</f>
        <v>Männer</v>
      </c>
      <c r="AS3" s="119" t="str" cm="1">
        <f t="array" ref="AS3">IF(AP3="","", INDEX(AI$82:AI$147, AP3-ROW(AG$82)+1))</f>
        <v>Verbandsliga</v>
      </c>
      <c r="AT3" s="119" cm="1">
        <f t="array" ref="AT3">IF(AP3="","", INDEX(AJ$82:AJ$147, AP3-ROW(AG$82)+1))</f>
        <v>55</v>
      </c>
    </row>
    <row r="4" spans="1:46" ht="9.75" customHeight="1" thickTop="1" x14ac:dyDescent="0.25">
      <c r="A4" s="1"/>
      <c r="B4" s="2"/>
      <c r="C4" s="3"/>
      <c r="D4" s="3"/>
      <c r="E4" s="3"/>
      <c r="F4" s="3"/>
      <c r="G4" s="4"/>
      <c r="H4" s="3"/>
      <c r="I4" s="3"/>
      <c r="J4" s="3"/>
      <c r="K4" s="3"/>
      <c r="L4" s="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5"/>
      <c r="AF4" s="1"/>
      <c r="AP4" s="102">
        <f t="shared" si="0"/>
        <v>85</v>
      </c>
      <c r="AQ4" s="119" t="str" cm="1">
        <f t="array" ref="AQ4">IF(AP4="","", INDEX(AG$82:AG$147, AP4-ROW(AG$82)+1))</f>
        <v>Meisterschaftsspiel</v>
      </c>
      <c r="AR4" s="119" t="str" cm="1">
        <f t="array" ref="AR4">IF(AP4="","", INDEX(AH$82:AH$147, AP4-ROW(AG$82)+1))</f>
        <v>Männer</v>
      </c>
      <c r="AS4" s="119" t="str" cm="1">
        <f t="array" ref="AS4">IF(AP4="","", INDEX(AI$82:AI$147, AP4-ROW(AG$82)+1))</f>
        <v>Landesliga</v>
      </c>
      <c r="AT4" s="119" cm="1">
        <f t="array" ref="AT4">IF(AP4="","", INDEX(AJ$82:AJ$147, AP4-ROW(AG$82)+1))</f>
        <v>45</v>
      </c>
    </row>
    <row r="5" spans="1:46" ht="10.5" customHeight="1" x14ac:dyDescent="0.25">
      <c r="A5" s="1"/>
      <c r="B5" s="6"/>
      <c r="C5" s="190" t="s">
        <v>38</v>
      </c>
      <c r="D5" s="190"/>
      <c r="E5" s="190"/>
      <c r="F5" s="7"/>
      <c r="G5" s="8"/>
      <c r="H5" s="154"/>
      <c r="I5" s="154"/>
      <c r="J5" s="154"/>
      <c r="K5" s="192"/>
      <c r="L5" s="10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89" t="s">
        <v>0</v>
      </c>
      <c r="Y5" s="189"/>
      <c r="Z5" s="154"/>
      <c r="AA5" s="154"/>
      <c r="AB5" s="154"/>
      <c r="AC5" s="154"/>
      <c r="AD5" s="154"/>
      <c r="AE5" s="11"/>
      <c r="AF5" s="1"/>
      <c r="AP5" s="102">
        <f t="shared" si="0"/>
        <v>86</v>
      </c>
      <c r="AQ5" s="119" t="str" cm="1">
        <f t="array" ref="AQ5">IF(AP5="","", INDEX(AG$82:AG$147, AP5-ROW(AG$82)+1))</f>
        <v>Meisterschaftsspiel</v>
      </c>
      <c r="AR5" s="119" t="str" cm="1">
        <f t="array" ref="AR5">IF(AP5="","", INDEX(AH$82:AH$147, AP5-ROW(AG$82)+1))</f>
        <v>Männer</v>
      </c>
      <c r="AS5" s="119" t="str" cm="1">
        <f t="array" ref="AS5">IF(AP5="","", INDEX(AI$82:AI$147, AP5-ROW(AG$82)+1))</f>
        <v>Bezirksspielklassen</v>
      </c>
      <c r="AT5" s="119" cm="1">
        <f t="array" ref="AT5">IF(AP5="","", INDEX(AJ$82:AJ$147, AP5-ROW(AG$82)+1))</f>
        <v>30</v>
      </c>
    </row>
    <row r="6" spans="1:46" ht="6.75" customHeight="1" x14ac:dyDescent="0.25">
      <c r="A6" s="1"/>
      <c r="B6" s="6"/>
      <c r="C6" s="190"/>
      <c r="D6" s="190"/>
      <c r="E6" s="190"/>
      <c r="F6" s="7"/>
      <c r="G6" s="8"/>
      <c r="H6" s="154"/>
      <c r="I6" s="154"/>
      <c r="J6" s="154"/>
      <c r="K6" s="192"/>
      <c r="L6" s="10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89"/>
      <c r="Y6" s="189"/>
      <c r="Z6" s="154"/>
      <c r="AA6" s="154"/>
      <c r="AB6" s="154"/>
      <c r="AC6" s="154"/>
      <c r="AD6" s="154"/>
      <c r="AE6" s="11"/>
      <c r="AF6" s="1"/>
      <c r="AP6" s="102" t="str">
        <f t="shared" si="0"/>
        <v/>
      </c>
      <c r="AQ6" s="119" t="str" cm="1">
        <f t="array" ref="AQ6">IF(AP6="","", INDEX(AG$82:AG$147, AP6-ROW(AG$82)+1))</f>
        <v/>
      </c>
      <c r="AR6" s="119" t="str" cm="1">
        <f t="array" ref="AR6">IF(AP6="","", INDEX(AH$82:AH$147, AP6-ROW(AG$82)+1))</f>
        <v/>
      </c>
      <c r="AS6" s="119" t="str" cm="1">
        <f t="array" ref="AS6">IF(AP6="","", INDEX(AI$82:AI$147, AP6-ROW(AG$82)+1))</f>
        <v/>
      </c>
      <c r="AT6" s="119" t="str" cm="1">
        <f t="array" ref="AT6">IF(AP6="","", INDEX(AJ$82:AJ$147, AP6-ROW(AG$82)+1))</f>
        <v/>
      </c>
    </row>
    <row r="7" spans="1:46" ht="5.25" customHeight="1" x14ac:dyDescent="0.25">
      <c r="A7" s="1"/>
      <c r="B7" s="6"/>
      <c r="C7" s="191"/>
      <c r="D7" s="191"/>
      <c r="E7" s="191"/>
      <c r="F7" s="12"/>
      <c r="G7" s="8"/>
      <c r="H7" s="154"/>
      <c r="I7" s="154"/>
      <c r="J7" s="154"/>
      <c r="K7" s="192"/>
      <c r="L7" s="13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89"/>
      <c r="Y7" s="189"/>
      <c r="Z7" s="154"/>
      <c r="AA7" s="154"/>
      <c r="AB7" s="154"/>
      <c r="AC7" s="154"/>
      <c r="AD7" s="154"/>
      <c r="AE7" s="11"/>
      <c r="AF7" s="1"/>
      <c r="AP7" s="102" t="str">
        <f t="shared" si="0"/>
        <v/>
      </c>
      <c r="AQ7" s="119" t="str" cm="1">
        <f t="array" ref="AQ7">IF(AP7="","", INDEX(AG$82:AG$147, AP7-ROW(AG$82)+1))</f>
        <v/>
      </c>
      <c r="AR7" s="119" t="str" cm="1">
        <f t="array" ref="AR7">IF(AP7="","", INDEX(AH$82:AH$147, AP7-ROW(AG$82)+1))</f>
        <v/>
      </c>
      <c r="AS7" s="119" t="str" cm="1">
        <f t="array" ref="AS7">IF(AP7="","", INDEX(AI$82:AI$147, AP7-ROW(AG$82)+1))</f>
        <v/>
      </c>
      <c r="AT7" s="119" t="str" cm="1">
        <f t="array" ref="AT7">IF(AP7="","", INDEX(AJ$82:AJ$147, AP7-ROW(AG$82)+1))</f>
        <v/>
      </c>
    </row>
    <row r="8" spans="1:46" x14ac:dyDescent="0.25">
      <c r="A8" s="1"/>
      <c r="B8" s="6"/>
      <c r="C8" s="158" t="s">
        <v>24</v>
      </c>
      <c r="D8" s="158"/>
      <c r="E8" s="158"/>
      <c r="F8" s="86"/>
      <c r="G8" s="14"/>
      <c r="H8" s="193" t="s">
        <v>1</v>
      </c>
      <c r="I8" s="193"/>
      <c r="J8" s="193"/>
      <c r="K8" s="194"/>
      <c r="L8" s="13"/>
      <c r="M8" s="156" t="s">
        <v>2</v>
      </c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"/>
      <c r="Y8" s="1"/>
      <c r="Z8" s="124" t="s">
        <v>3</v>
      </c>
      <c r="AA8" s="124"/>
      <c r="AB8" s="124"/>
      <c r="AC8" s="124"/>
      <c r="AD8" s="124"/>
      <c r="AE8" s="11"/>
      <c r="AF8" s="1"/>
      <c r="AP8" s="102" t="str">
        <f t="shared" si="0"/>
        <v/>
      </c>
      <c r="AQ8" s="119" t="str" cm="1">
        <f t="array" ref="AQ8">IF(AP8="","", INDEX(AG$82:AG$147, AP8-ROW(AG$82)+1))</f>
        <v/>
      </c>
      <c r="AR8" s="119" t="str" cm="1">
        <f t="array" ref="AR8">IF(AP8="","", INDEX(AH$82:AH$147, AP8-ROW(AG$82)+1))</f>
        <v/>
      </c>
      <c r="AS8" s="119" t="str" cm="1">
        <f t="array" ref="AS8">IF(AP8="","", INDEX(AI$82:AI$147, AP8-ROW(AG$82)+1))</f>
        <v/>
      </c>
      <c r="AT8" s="119" t="str" cm="1">
        <f t="array" ref="AT8">IF(AP8="","", INDEX(AJ$82:AJ$147, AP8-ROW(AG$82)+1))</f>
        <v/>
      </c>
    </row>
    <row r="9" spans="1:46" ht="5.25" customHeight="1" x14ac:dyDescent="0.25">
      <c r="A9" s="1"/>
      <c r="B9" s="15"/>
      <c r="C9" s="16"/>
      <c r="D9" s="17"/>
      <c r="E9" s="17"/>
      <c r="F9" s="111"/>
      <c r="G9" s="17"/>
      <c r="H9" s="17"/>
      <c r="I9" s="17"/>
      <c r="J9" s="17"/>
      <c r="K9" s="17"/>
      <c r="L9" s="18"/>
      <c r="M9" s="16"/>
      <c r="N9" s="16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6"/>
      <c r="AA9" s="16"/>
      <c r="AB9" s="17"/>
      <c r="AC9" s="17"/>
      <c r="AD9" s="17"/>
      <c r="AE9" s="19"/>
      <c r="AF9" s="1"/>
      <c r="AP9" s="102" t="str">
        <f t="shared" si="0"/>
        <v/>
      </c>
      <c r="AQ9" s="119" t="str" cm="1">
        <f t="array" ref="AQ9">IF(AP9="","", INDEX(AG$82:AG$147, AP9-ROW(AG$82)+1))</f>
        <v/>
      </c>
      <c r="AR9" s="119" t="str" cm="1">
        <f t="array" ref="AR9">IF(AP9="","", INDEX(AH$82:AH$147, AP9-ROW(AG$82)+1))</f>
        <v/>
      </c>
      <c r="AS9" s="119" t="str" cm="1">
        <f t="array" ref="AS9">IF(AP9="","", INDEX(AI$82:AI$147, AP9-ROW(AG$82)+1))</f>
        <v/>
      </c>
      <c r="AT9" s="119" t="str" cm="1">
        <f t="array" ref="AT9">IF(AP9="","", INDEX(AJ$82:AJ$147, AP9-ROW(AG$82)+1))</f>
        <v/>
      </c>
    </row>
    <row r="10" spans="1:46" ht="15.5" x14ac:dyDescent="0.25">
      <c r="A10" s="1"/>
      <c r="B10" s="6"/>
      <c r="C10" s="117" t="b">
        <v>1</v>
      </c>
      <c r="D10" s="1"/>
      <c r="E10" s="1"/>
      <c r="F10" s="1"/>
      <c r="G10" s="146" t="s">
        <v>32</v>
      </c>
      <c r="H10" s="147"/>
      <c r="I10" s="147"/>
      <c r="J10" s="147"/>
      <c r="K10" s="148"/>
      <c r="L10" s="10"/>
      <c r="M10" s="9"/>
      <c r="N10" s="9"/>
      <c r="O10" s="9"/>
      <c r="P10" s="1"/>
      <c r="Q10" s="9"/>
      <c r="R10" s="9"/>
      <c r="S10" s="9"/>
      <c r="T10" s="1"/>
      <c r="U10" s="1"/>
      <c r="V10" s="1"/>
      <c r="W10" s="1"/>
      <c r="X10" s="1"/>
      <c r="Y10" s="10"/>
      <c r="Z10" s="20"/>
      <c r="AA10" s="20"/>
      <c r="AB10" s="1"/>
      <c r="AC10" s="1"/>
      <c r="AD10" s="1"/>
      <c r="AE10" s="11"/>
      <c r="AF10" s="1"/>
      <c r="AH10" s="103">
        <f>VLOOKUP(G12,AS1:AT11,2,FALSE)</f>
        <v>95</v>
      </c>
      <c r="AP10" s="102" t="str">
        <f t="shared" si="0"/>
        <v/>
      </c>
      <c r="AQ10" s="119" t="str" cm="1">
        <f t="array" ref="AQ10">IF(AP10="","", INDEX(AG$82:AG$147, AP10-ROW(AG$82)+1))</f>
        <v/>
      </c>
      <c r="AR10" s="119" t="str" cm="1">
        <f t="array" ref="AR10">IF(AP10="","", INDEX(AH$82:AH$147, AP10-ROW(AG$82)+1))</f>
        <v/>
      </c>
      <c r="AS10" s="119" t="str" cm="1">
        <f t="array" ref="AS10">IF(AP10="","", INDEX(AI$82:AI$147, AP10-ROW(AG$82)+1))</f>
        <v/>
      </c>
      <c r="AT10" s="119" t="str" cm="1">
        <f t="array" ref="AT10">IF(AP10="","", INDEX(AJ$82:AJ$147, AP10-ROW(AG$82)+1))</f>
        <v/>
      </c>
    </row>
    <row r="11" spans="1:46" ht="18" x14ac:dyDescent="0.25">
      <c r="A11" s="1"/>
      <c r="B11" s="6"/>
      <c r="C11" s="152">
        <v>45871</v>
      </c>
      <c r="D11" s="152"/>
      <c r="E11" s="97"/>
      <c r="F11" s="7"/>
      <c r="G11" s="8"/>
      <c r="H11" s="122" t="s">
        <v>46</v>
      </c>
      <c r="I11" s="122"/>
      <c r="J11" s="122"/>
      <c r="K11" s="123"/>
      <c r="L11" s="10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"/>
      <c r="Y11" s="10"/>
      <c r="Z11" s="154"/>
      <c r="AA11" s="154"/>
      <c r="AB11" s="154"/>
      <c r="AC11" s="154"/>
      <c r="AD11" s="154"/>
      <c r="AE11" s="11"/>
      <c r="AF11" s="1"/>
      <c r="AO11" s="118" t="b">
        <v>0</v>
      </c>
      <c r="AP11" s="102" t="str">
        <f t="shared" si="0"/>
        <v/>
      </c>
      <c r="AQ11" s="119" t="str" cm="1">
        <f t="array" ref="AQ11">IF(AP11="","", INDEX(AG$82:AG$147, AP11-ROW(AG$82)+1))</f>
        <v/>
      </c>
      <c r="AR11" s="119" t="str" cm="1">
        <f t="array" ref="AR11">IF(AP11="","", INDEX(AH$82:AH$147, AP11-ROW(AG$82)+1))</f>
        <v/>
      </c>
      <c r="AS11" s="119" t="str" cm="1">
        <f t="array" ref="AS11">IF(AP11="","", INDEX(AI$82:AI$147, AP11-ROW(AG$82)+1))</f>
        <v/>
      </c>
      <c r="AT11" s="119" t="str" cm="1">
        <f t="array" ref="AT11">IF(AP11="","", INDEX(AJ$82:AJ$147, AP11-ROW(AG$82)+1))</f>
        <v/>
      </c>
    </row>
    <row r="12" spans="1:46" ht="15.75" customHeight="1" x14ac:dyDescent="0.25">
      <c r="A12" s="1"/>
      <c r="B12" s="6"/>
      <c r="C12" s="153"/>
      <c r="D12" s="153"/>
      <c r="E12" s="98"/>
      <c r="F12" s="7"/>
      <c r="G12" s="149" t="s">
        <v>58</v>
      </c>
      <c r="H12" s="150"/>
      <c r="I12" s="150"/>
      <c r="J12" s="150"/>
      <c r="K12" s="151"/>
      <c r="L12" s="13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9"/>
      <c r="Y12" s="10"/>
      <c r="Z12" s="155"/>
      <c r="AA12" s="155"/>
      <c r="AB12" s="155"/>
      <c r="AC12" s="155"/>
      <c r="AD12" s="155"/>
      <c r="AE12" s="11"/>
      <c r="AF12" s="1"/>
      <c r="AP12" s="102" t="str">
        <f t="shared" si="0"/>
        <v/>
      </c>
      <c r="AQ12" s="119" t="str" cm="1">
        <f t="array" ref="AQ12">IF(AP12="","", INDEX(AG$82:AG$147, AP12-ROW(AG$82)+1))</f>
        <v/>
      </c>
      <c r="AR12" s="119" t="str" cm="1">
        <f t="array" ref="AR12">IF(AP12="","", INDEX(AH$82:AH$147, AP12-ROW(AG$82)+1))</f>
        <v/>
      </c>
      <c r="AS12" s="119" t="str" cm="1">
        <f t="array" ref="AS12">IF(AP12="","", INDEX(AI$82:AI$147, AP12-ROW(AG$82)+1))</f>
        <v/>
      </c>
      <c r="AT12" s="119" t="str" cm="1">
        <f t="array" ref="AT12">IF(AP12="","", INDEX(AJ$82:AJ$147, AP12-ROW(AG$82)+1))</f>
        <v/>
      </c>
    </row>
    <row r="13" spans="1:46" ht="15.75" customHeight="1" x14ac:dyDescent="0.25">
      <c r="A13" s="1"/>
      <c r="B13" s="6"/>
      <c r="C13" s="124" t="s">
        <v>4</v>
      </c>
      <c r="D13" s="124"/>
      <c r="E13" s="96"/>
      <c r="F13" s="12"/>
      <c r="G13" s="8"/>
      <c r="H13" s="124" t="s">
        <v>31</v>
      </c>
      <c r="I13" s="124"/>
      <c r="J13" s="124"/>
      <c r="K13" s="125"/>
      <c r="L13" s="13"/>
      <c r="M13" s="156" t="s">
        <v>42</v>
      </c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9"/>
      <c r="Y13" s="10"/>
      <c r="Z13" s="158" t="s">
        <v>5</v>
      </c>
      <c r="AA13" s="158"/>
      <c r="AB13" s="158"/>
      <c r="AC13" s="158"/>
      <c r="AD13" s="158"/>
      <c r="AE13" s="11"/>
      <c r="AF13" s="1"/>
      <c r="AP13" s="102" t="str">
        <f t="shared" si="0"/>
        <v/>
      </c>
      <c r="AQ13" s="119" t="str" cm="1">
        <f t="array" ref="AQ13">IF(AP13="","", INDEX(AG$82:AG$147, AP13-ROW(AG$82)+1))</f>
        <v/>
      </c>
      <c r="AR13" s="119" t="str" cm="1">
        <f t="array" ref="AR13">IF(AP13="","", INDEX(AH$82:AH$147, AP13-ROW(AG$82)+1))</f>
        <v/>
      </c>
      <c r="AS13" s="119" t="str" cm="1">
        <f t="array" ref="AS13">IF(AP13="","", INDEX(AI$82:AI$147, AP13-ROW(AG$82)+1))</f>
        <v/>
      </c>
      <c r="AT13" s="119" t="str" cm="1">
        <f t="array" ref="AT13">IF(AP13="","", INDEX(AJ$82:AJ$147, AP13-ROW(AG$82)+1))</f>
        <v/>
      </c>
    </row>
    <row r="14" spans="1:46" ht="6" customHeight="1" thickBot="1" x14ac:dyDescent="0.3">
      <c r="A14" s="1"/>
      <c r="B14" s="21"/>
      <c r="C14" s="22"/>
      <c r="D14" s="23"/>
      <c r="E14" s="23"/>
      <c r="F14" s="23"/>
      <c r="G14" s="23"/>
      <c r="H14" s="23"/>
      <c r="I14" s="23"/>
      <c r="J14" s="23"/>
      <c r="K14" s="22"/>
      <c r="L14" s="24"/>
      <c r="M14" s="25"/>
      <c r="N14" s="25"/>
      <c r="O14" s="25"/>
      <c r="P14" s="23"/>
      <c r="Q14" s="25"/>
      <c r="R14" s="25"/>
      <c r="S14" s="25"/>
      <c r="T14" s="23"/>
      <c r="U14" s="23"/>
      <c r="V14" s="23"/>
      <c r="W14" s="23"/>
      <c r="X14" s="23"/>
      <c r="Y14" s="24"/>
      <c r="Z14" s="26"/>
      <c r="AA14" s="26"/>
      <c r="AB14" s="23"/>
      <c r="AC14" s="23"/>
      <c r="AD14" s="23"/>
      <c r="AE14" s="27"/>
      <c r="AF14" s="1"/>
      <c r="AP14" s="102" t="str">
        <f t="shared" si="0"/>
        <v/>
      </c>
      <c r="AQ14" s="119" t="str" cm="1">
        <f t="array" ref="AQ14">IF(AP14="","", INDEX(AG$82:AG$147, AP14-ROW(AG$82)+1))</f>
        <v/>
      </c>
      <c r="AR14" s="119" t="str" cm="1">
        <f t="array" ref="AR14">IF(AP14="","", INDEX(AH$82:AH$147, AP14-ROW(AG$82)+1))</f>
        <v/>
      </c>
      <c r="AS14" s="119" t="str" cm="1">
        <f t="array" ref="AS14">IF(AP14="","", INDEX(AI$82:AI$147, AP14-ROW(AG$82)+1))</f>
        <v/>
      </c>
      <c r="AT14" s="119" t="str" cm="1">
        <f t="array" ref="AT14">IF(AP14="","", INDEX(AJ$82:AJ$147, AP14-ROW(AG$82)+1))</f>
        <v/>
      </c>
    </row>
    <row r="15" spans="1:46" ht="8.25" customHeight="1" thickTop="1" thickBot="1" x14ac:dyDescent="0.3">
      <c r="A15" s="1"/>
      <c r="B15" s="75"/>
      <c r="C15" s="76"/>
      <c r="D15" s="75"/>
      <c r="E15" s="75"/>
      <c r="F15" s="75"/>
      <c r="G15" s="75"/>
      <c r="H15" s="75"/>
      <c r="I15" s="75"/>
      <c r="J15" s="75"/>
      <c r="K15" s="76"/>
      <c r="L15" s="77"/>
      <c r="M15" s="77"/>
      <c r="N15" s="77"/>
      <c r="O15" s="77"/>
      <c r="P15" s="1"/>
      <c r="Q15" s="29"/>
      <c r="R15" s="32"/>
      <c r="S15" s="32"/>
      <c r="T15" s="3"/>
      <c r="U15" s="3"/>
      <c r="V15" s="3"/>
      <c r="W15" s="3"/>
      <c r="X15" s="3"/>
      <c r="Y15" s="3"/>
      <c r="Z15" s="3"/>
      <c r="AA15" s="1"/>
      <c r="AB15" s="1"/>
      <c r="AC15" s="1"/>
      <c r="AD15" s="1"/>
      <c r="AE15" s="1"/>
      <c r="AF15" s="1"/>
      <c r="AP15" s="102" t="str">
        <f t="shared" si="0"/>
        <v/>
      </c>
      <c r="AQ15" s="119" t="str" cm="1">
        <f t="array" ref="AQ15">IF(AP15="","", INDEX(AG$82:AG$147, AP15-ROW(AG$82)+1))</f>
        <v/>
      </c>
      <c r="AR15" s="119" t="str" cm="1">
        <f t="array" ref="AR15">IF(AP15="","", INDEX(AH$82:AH$147, AP15-ROW(AG$82)+1))</f>
        <v/>
      </c>
      <c r="AS15" s="119" t="str" cm="1">
        <f t="array" ref="AS15">IF(AP15="","", INDEX(AI$82:AI$147, AP15-ROW(AG$82)+1))</f>
        <v/>
      </c>
      <c r="AT15" s="119" t="str" cm="1">
        <f t="array" ref="AT15">IF(AP15="","", INDEX(AJ$82:AJ$147, AP15-ROW(AG$82)+1))</f>
        <v/>
      </c>
    </row>
    <row r="16" spans="1:46" ht="6" customHeight="1" thickTop="1" x14ac:dyDescent="0.25">
      <c r="A16" s="1"/>
      <c r="B16" s="2"/>
      <c r="C16" s="28"/>
      <c r="D16" s="3"/>
      <c r="E16" s="3"/>
      <c r="F16" s="3"/>
      <c r="G16" s="3"/>
      <c r="H16" s="3"/>
      <c r="I16" s="3"/>
      <c r="J16" s="3"/>
      <c r="K16" s="28"/>
      <c r="L16" s="29"/>
      <c r="M16" s="29"/>
      <c r="N16" s="29"/>
      <c r="O16" s="30"/>
      <c r="P16" s="6"/>
      <c r="Q16" s="9"/>
      <c r="R16" s="31"/>
      <c r="S16" s="32"/>
      <c r="T16" s="32"/>
      <c r="U16" s="32"/>
      <c r="V16" s="32"/>
      <c r="W16" s="32"/>
      <c r="X16" s="32"/>
      <c r="Y16" s="3"/>
      <c r="Z16" s="3"/>
      <c r="AA16" s="3"/>
      <c r="AB16" s="3"/>
      <c r="AC16" s="3"/>
      <c r="AD16" s="3"/>
      <c r="AE16" s="5"/>
      <c r="AF16" s="1"/>
      <c r="AP16" s="102" t="str">
        <f t="shared" si="0"/>
        <v/>
      </c>
      <c r="AQ16" s="119" t="str" cm="1">
        <f t="array" ref="AQ16">IF(AP16="","", INDEX(AG$82:AG$147, AP16-ROW(AG$82)+1))</f>
        <v/>
      </c>
      <c r="AR16" s="119" t="str" cm="1">
        <f t="array" ref="AR16">IF(AP16="","", INDEX(AH$82:AH$147, AP16-ROW(AG$82)+1))</f>
        <v/>
      </c>
      <c r="AS16" s="119" t="str" cm="1">
        <f t="array" ref="AS16">IF(AP16="","", INDEX(AI$82:AI$147, AP16-ROW(AG$82)+1))</f>
        <v/>
      </c>
      <c r="AT16" s="119" t="str" cm="1">
        <f t="array" ref="AT16">IF(AP16="","", INDEX(AJ$82:AJ$147, AP16-ROW(AG$82)+1))</f>
        <v/>
      </c>
    </row>
    <row r="17" spans="1:46" ht="15" customHeight="1" x14ac:dyDescent="0.25">
      <c r="A17" s="1"/>
      <c r="B17" s="6"/>
      <c r="C17" s="144" t="s">
        <v>6</v>
      </c>
      <c r="D17" s="144"/>
      <c r="E17" s="144"/>
      <c r="F17" s="144"/>
      <c r="G17" s="144"/>
      <c r="H17" s="144"/>
      <c r="I17" s="144"/>
      <c r="J17" s="144"/>
      <c r="K17" s="144"/>
      <c r="L17" s="144"/>
      <c r="M17" s="144"/>
      <c r="N17" s="144"/>
      <c r="O17" s="33"/>
      <c r="P17" s="6"/>
      <c r="Q17" s="9"/>
      <c r="R17" s="34"/>
      <c r="S17" s="144" t="s">
        <v>7</v>
      </c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E17" s="11"/>
      <c r="AF17" s="1"/>
      <c r="AP17" s="102" t="str">
        <f t="shared" si="0"/>
        <v/>
      </c>
      <c r="AQ17" s="119" t="str" cm="1">
        <f t="array" ref="AQ17">IF(AP17="","", INDEX(AG$82:AG$147, AP17-ROW(AG$82)+1))</f>
        <v/>
      </c>
      <c r="AR17" s="119" t="str" cm="1">
        <f t="array" ref="AR17">IF(AP17="","", INDEX(AH$82:AH$147, AP17-ROW(AG$82)+1))</f>
        <v/>
      </c>
      <c r="AS17" s="119" t="str" cm="1">
        <f t="array" ref="AS17">IF(AP17="","", INDEX(AI$82:AI$147, AP17-ROW(AG$82)+1))</f>
        <v/>
      </c>
      <c r="AT17" s="119" t="str" cm="1">
        <f t="array" ref="AT17">IF(AP17="","", INDEX(AJ$82:AJ$147, AP17-ROW(AG$82)+1))</f>
        <v/>
      </c>
    </row>
    <row r="18" spans="1:46" ht="6" customHeight="1" x14ac:dyDescent="0.25">
      <c r="A18" s="1"/>
      <c r="B18" s="6"/>
      <c r="C18" s="85"/>
      <c r="D18" s="1"/>
      <c r="E18" s="1"/>
      <c r="F18" s="1"/>
      <c r="G18" s="1"/>
      <c r="H18" s="1"/>
      <c r="I18" s="1"/>
      <c r="J18" s="1"/>
      <c r="K18" s="85"/>
      <c r="L18" s="9"/>
      <c r="M18" s="9"/>
      <c r="N18" s="9"/>
      <c r="O18" s="33"/>
      <c r="P18" s="6"/>
      <c r="Q18" s="9"/>
      <c r="R18" s="34"/>
      <c r="S18" s="20"/>
      <c r="T18" s="20"/>
      <c r="U18" s="20"/>
      <c r="V18" s="20"/>
      <c r="W18" s="20"/>
      <c r="X18" s="20"/>
      <c r="Y18" s="1"/>
      <c r="Z18" s="1"/>
      <c r="AA18" s="1"/>
      <c r="AB18" s="1"/>
      <c r="AC18" s="1"/>
      <c r="AD18" s="1"/>
      <c r="AE18" s="11"/>
      <c r="AF18" s="1"/>
      <c r="AP18" s="102" t="str">
        <f t="shared" si="0"/>
        <v/>
      </c>
      <c r="AQ18" s="119" t="str" cm="1">
        <f t="array" ref="AQ18">IF(AP18="","", INDEX(AG$82:AG$147, AP18-ROW(AG$82)+1))</f>
        <v/>
      </c>
      <c r="AR18" s="119" t="str" cm="1">
        <f t="array" ref="AR18">IF(AP18="","", INDEX(AH$82:AH$147, AP18-ROW(AG$82)+1))</f>
        <v/>
      </c>
      <c r="AS18" s="119" t="str" cm="1">
        <f t="array" ref="AS18">IF(AP18="","", INDEX(AI$82:AI$147, AP18-ROW(AG$82)+1))</f>
        <v/>
      </c>
      <c r="AT18" s="119" t="str" cm="1">
        <f t="array" ref="AT18">IF(AP18="","", INDEX(AJ$82:AJ$147, AP18-ROW(AG$82)+1))</f>
        <v/>
      </c>
    </row>
    <row r="19" spans="1:46" ht="15.75" customHeight="1" x14ac:dyDescent="0.25">
      <c r="A19" s="1"/>
      <c r="B19" s="6"/>
      <c r="C19" s="142" t="s">
        <v>78</v>
      </c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33"/>
      <c r="P19" s="6"/>
      <c r="Q19" s="1"/>
      <c r="R19" s="6"/>
      <c r="S19" s="142"/>
      <c r="T19" s="142"/>
      <c r="U19" s="142"/>
      <c r="V19" s="142"/>
      <c r="W19" s="142"/>
      <c r="X19" s="142"/>
      <c r="Y19" s="142"/>
      <c r="Z19" s="142"/>
      <c r="AA19" s="142"/>
      <c r="AB19" s="142"/>
      <c r="AC19" s="142"/>
      <c r="AD19" s="142"/>
      <c r="AE19" s="11"/>
      <c r="AF19" s="1"/>
      <c r="AP19" s="102" t="str">
        <f t="shared" si="0"/>
        <v/>
      </c>
      <c r="AQ19" s="119" t="str" cm="1">
        <f t="array" ref="AQ19">IF(AP19="","", INDEX(AG$82:AG$147, AP19-ROW(AG$82)+1))</f>
        <v/>
      </c>
      <c r="AR19" s="119" t="str" cm="1">
        <f t="array" ref="AR19">IF(AP19="","", INDEX(AH$82:AH$147, AP19-ROW(AG$82)+1))</f>
        <v/>
      </c>
      <c r="AS19" s="119" t="str" cm="1">
        <f t="array" ref="AS19">IF(AP19="","", INDEX(AI$82:AI$147, AP19-ROW(AG$82)+1))</f>
        <v/>
      </c>
      <c r="AT19" s="119" t="str" cm="1">
        <f t="array" ref="AT19">IF(AP19="","", INDEX(AJ$82:AJ$147, AP19-ROW(AG$82)+1))</f>
        <v/>
      </c>
    </row>
    <row r="20" spans="1:46" ht="4" customHeight="1" x14ac:dyDescent="0.25">
      <c r="A20" s="1"/>
      <c r="B20" s="6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33"/>
      <c r="P20" s="6"/>
      <c r="Q20" s="1"/>
      <c r="R20" s="6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1"/>
      <c r="AF20" s="1"/>
      <c r="AP20" s="102" t="str">
        <f t="shared" si="0"/>
        <v/>
      </c>
      <c r="AQ20" s="119" t="str" cm="1">
        <f t="array" ref="AQ20">IF(AP20="","", INDEX(AG$82:AG$147, AP20-ROW(AG$82)+1))</f>
        <v/>
      </c>
      <c r="AR20" s="119" t="str" cm="1">
        <f t="array" ref="AR20">IF(AP20="","", INDEX(AH$82:AH$147, AP20-ROW(AG$82)+1))</f>
        <v/>
      </c>
      <c r="AS20" s="119" t="str" cm="1">
        <f t="array" ref="AS20">IF(AP20="","", INDEX(AI$82:AI$147, AP20-ROW(AG$82)+1))</f>
        <v/>
      </c>
      <c r="AT20" s="119" t="str" cm="1">
        <f t="array" ref="AT20">IF(AP20="","", INDEX(AJ$82:AJ$147, AP20-ROW(AG$82)+1))</f>
        <v/>
      </c>
    </row>
    <row r="21" spans="1:46" ht="15.5" x14ac:dyDescent="0.25">
      <c r="A21" s="1"/>
      <c r="B21" s="6"/>
      <c r="C21" s="145" t="s">
        <v>8</v>
      </c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33"/>
      <c r="P21" s="6"/>
      <c r="Q21" s="11"/>
      <c r="R21" s="1"/>
      <c r="S21" s="145" t="s">
        <v>8</v>
      </c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1"/>
      <c r="AF21" s="1"/>
      <c r="AP21" s="102" t="str">
        <f t="shared" si="0"/>
        <v/>
      </c>
      <c r="AQ21" s="119" t="str" cm="1">
        <f t="array" ref="AQ21">IF(AP21="","", INDEX(AG$82:AG$147, AP21-ROW(AG$82)+1))</f>
        <v/>
      </c>
      <c r="AR21" s="119" t="str" cm="1">
        <f t="array" ref="AR21">IF(AP21="","", INDEX(AH$82:AH$147, AP21-ROW(AG$82)+1))</f>
        <v/>
      </c>
      <c r="AS21" s="119" t="str" cm="1">
        <f t="array" ref="AS21">IF(AP21="","", INDEX(AI$82:AI$147, AP21-ROW(AG$82)+1))</f>
        <v/>
      </c>
      <c r="AT21" s="119" t="str" cm="1">
        <f t="array" ref="AT21">IF(AP21="","", INDEX(AJ$82:AJ$147, AP21-ROW(AG$82)+1))</f>
        <v/>
      </c>
    </row>
    <row r="22" spans="1:46" ht="15.5" x14ac:dyDescent="0.25">
      <c r="A22" s="1"/>
      <c r="B22" s="6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33"/>
      <c r="P22" s="6"/>
      <c r="Q22" s="11"/>
      <c r="R22" s="1"/>
      <c r="S22" s="142"/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1"/>
      <c r="AF22" s="1"/>
      <c r="AP22" s="102" t="str">
        <f t="shared" si="0"/>
        <v/>
      </c>
      <c r="AQ22" s="119" t="str" cm="1">
        <f t="array" ref="AQ22">IF(AP22="","", INDEX(AG$82:AG$147, AP22-ROW(AG$82)+1))</f>
        <v/>
      </c>
      <c r="AR22" s="119" t="str" cm="1">
        <f t="array" ref="AR22">IF(AP22="","", INDEX(AH$82:AH$147, AP22-ROW(AG$82)+1))</f>
        <v/>
      </c>
      <c r="AS22" s="119" t="str" cm="1">
        <f t="array" ref="AS22">IF(AP22="","", INDEX(AI$82:AI$147, AP22-ROW(AG$82)+1))</f>
        <v/>
      </c>
      <c r="AT22" s="119" t="str" cm="1">
        <f t="array" ref="AT22">IF(AP22="","", INDEX(AJ$82:AJ$147, AP22-ROW(AG$82)+1))</f>
        <v/>
      </c>
    </row>
    <row r="23" spans="1:46" ht="4" customHeight="1" x14ac:dyDescent="0.25">
      <c r="A23" s="1"/>
      <c r="B23" s="6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33"/>
      <c r="P23" s="6"/>
      <c r="Q23" s="11"/>
      <c r="R23" s="1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1"/>
      <c r="AF23" s="1"/>
      <c r="AP23" s="102" t="str">
        <f t="shared" si="0"/>
        <v/>
      </c>
      <c r="AQ23" s="119" t="str" cm="1">
        <f t="array" ref="AQ23">IF(AP23="","", INDEX(AG$82:AG$147, AP23-ROW(AG$82)+1))</f>
        <v/>
      </c>
      <c r="AR23" s="119" t="str" cm="1">
        <f t="array" ref="AR23">IF(AP23="","", INDEX(AH$82:AH$147, AP23-ROW(AG$82)+1))</f>
        <v/>
      </c>
      <c r="AS23" s="119" t="str" cm="1">
        <f t="array" ref="AS23">IF(AP23="","", INDEX(AI$82:AI$147, AP23-ROW(AG$82)+1))</f>
        <v/>
      </c>
      <c r="AT23" s="119" t="str" cm="1">
        <f t="array" ref="AT23">IF(AP23="","", INDEX(AJ$82:AJ$147, AP23-ROW(AG$82)+1))</f>
        <v/>
      </c>
    </row>
    <row r="24" spans="1:46" ht="12.75" customHeight="1" x14ac:dyDescent="0.25">
      <c r="A24" s="1"/>
      <c r="B24" s="6"/>
      <c r="C24" s="131" t="s">
        <v>9</v>
      </c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1"/>
      <c r="P24" s="6"/>
      <c r="Q24" s="11"/>
      <c r="R24" s="1"/>
      <c r="S24" s="131" t="s">
        <v>9</v>
      </c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1"/>
      <c r="AF24" s="1"/>
      <c r="AP24" s="102" t="str">
        <f t="shared" si="0"/>
        <v/>
      </c>
      <c r="AQ24" s="119" t="str" cm="1">
        <f t="array" ref="AQ24">IF(AP24="","", INDEX(AG$82:AG$147, AP24-ROW(AG$82)+1))</f>
        <v/>
      </c>
      <c r="AR24" s="119" t="str" cm="1">
        <f t="array" ref="AR24">IF(AP24="","", INDEX(AH$82:AH$147, AP24-ROW(AG$82)+1))</f>
        <v/>
      </c>
      <c r="AS24" s="119" t="str" cm="1">
        <f t="array" ref="AS24">IF(AP24="","", INDEX(AI$82:AI$147, AP24-ROW(AG$82)+1))</f>
        <v/>
      </c>
      <c r="AT24" s="119" t="str" cm="1">
        <f t="array" ref="AT24">IF(AP24="","", INDEX(AJ$82:AJ$147, AP24-ROW(AG$82)+1))</f>
        <v/>
      </c>
    </row>
    <row r="25" spans="1:46" ht="15.5" x14ac:dyDescent="0.25">
      <c r="A25" s="1"/>
      <c r="B25" s="6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33"/>
      <c r="P25" s="6"/>
      <c r="Q25" s="11"/>
      <c r="R25" s="1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1"/>
      <c r="AF25" s="1"/>
      <c r="AP25" s="102" t="str">
        <f t="shared" si="0"/>
        <v/>
      </c>
      <c r="AQ25" s="119" t="str" cm="1">
        <f t="array" ref="AQ25">IF(AP25="","", INDEX(AG$82:AG$147, AP25-ROW(AG$82)+1))</f>
        <v/>
      </c>
      <c r="AR25" s="119" t="str" cm="1">
        <f t="array" ref="AR25">IF(AP25="","", INDEX(AH$82:AH$147, AP25-ROW(AG$82)+1))</f>
        <v/>
      </c>
      <c r="AS25" s="119" t="str" cm="1">
        <f t="array" ref="AS25">IF(AP25="","", INDEX(AI$82:AI$147, AP25-ROW(AG$82)+1))</f>
        <v/>
      </c>
      <c r="AT25" s="119" t="str" cm="1">
        <f t="array" ref="AT25">IF(AP25="","", INDEX(AJ$82:AJ$147, AP25-ROW(AG$82)+1))</f>
        <v/>
      </c>
    </row>
    <row r="26" spans="1:46" ht="4" customHeight="1" x14ac:dyDescent="0.25">
      <c r="A26" s="1"/>
      <c r="B26" s="6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33"/>
      <c r="P26" s="6"/>
      <c r="Q26" s="11"/>
      <c r="R26" s="1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1"/>
      <c r="AF26" s="1"/>
      <c r="AP26" s="102" t="str">
        <f t="shared" si="0"/>
        <v/>
      </c>
      <c r="AQ26" s="119" t="str" cm="1">
        <f t="array" ref="AQ26">IF(AP26="","", INDEX(AG$82:AG$147, AP26-ROW(AG$82)+1))</f>
        <v/>
      </c>
      <c r="AR26" s="119" t="str" cm="1">
        <f t="array" ref="AR26">IF(AP26="","", INDEX(AH$82:AH$147, AP26-ROW(AG$82)+1))</f>
        <v/>
      </c>
      <c r="AS26" s="119" t="str" cm="1">
        <f t="array" ref="AS26">IF(AP26="","", INDEX(AI$82:AI$147, AP26-ROW(AG$82)+1))</f>
        <v/>
      </c>
      <c r="AT26" s="119" t="str" cm="1">
        <f t="array" ref="AT26">IF(AP26="","", INDEX(AJ$82:AJ$147, AP26-ROW(AG$82)+1))</f>
        <v/>
      </c>
    </row>
    <row r="27" spans="1:46" x14ac:dyDescent="0.25">
      <c r="A27" s="1"/>
      <c r="B27" s="6"/>
      <c r="C27" s="131" t="s">
        <v>76</v>
      </c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1"/>
      <c r="P27" s="6"/>
      <c r="Q27" s="11"/>
      <c r="R27" s="1"/>
      <c r="S27" s="157" t="s">
        <v>76</v>
      </c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1"/>
      <c r="AF27" s="1"/>
      <c r="AP27" s="102" t="str">
        <f t="shared" si="0"/>
        <v/>
      </c>
      <c r="AQ27" s="119" t="str" cm="1">
        <f t="array" ref="AQ27">IF(AP27="","", INDEX(AG$82:AG$147, AP27-ROW(AG$82)+1))</f>
        <v/>
      </c>
      <c r="AR27" s="119" t="str" cm="1">
        <f t="array" ref="AR27">IF(AP27="","", INDEX(AH$82:AH$147, AP27-ROW(AG$82)+1))</f>
        <v/>
      </c>
      <c r="AS27" s="119" t="str" cm="1">
        <f t="array" ref="AS27">IF(AP27="","", INDEX(AI$82:AI$147, AP27-ROW(AG$82)+1))</f>
        <v/>
      </c>
      <c r="AT27" s="119" t="str" cm="1">
        <f t="array" ref="AT27">IF(AP27="","", INDEX(AJ$82:AJ$147, AP27-ROW(AG$82)+1))</f>
        <v/>
      </c>
    </row>
    <row r="28" spans="1:46" ht="15.75" customHeight="1" x14ac:dyDescent="0.25">
      <c r="A28" s="1"/>
      <c r="B28" s="6"/>
      <c r="C28" s="142"/>
      <c r="D28" s="142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1"/>
      <c r="P28" s="6"/>
      <c r="Q28" s="11"/>
      <c r="R28" s="1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1"/>
      <c r="AF28" s="1"/>
      <c r="AP28" s="102" t="str">
        <f t="shared" si="0"/>
        <v/>
      </c>
      <c r="AQ28" s="119" t="str" cm="1">
        <f t="array" ref="AQ28">IF(AP28="","", INDEX(AG$82:AG$147, AP28-ROW(AG$82)+1))</f>
        <v/>
      </c>
      <c r="AR28" s="119" t="str" cm="1">
        <f t="array" ref="AR28">IF(AP28="","", INDEX(AH$82:AH$147, AP28-ROW(AG$82)+1))</f>
        <v/>
      </c>
      <c r="AS28" s="119" t="str" cm="1">
        <f t="array" ref="AS28">IF(AP28="","", INDEX(AI$82:AI$147, AP28-ROW(AG$82)+1))</f>
        <v/>
      </c>
      <c r="AT28" s="119" t="str" cm="1">
        <f t="array" ref="AT28">IF(AP28="","", INDEX(AJ$82:AJ$147, AP28-ROW(AG$82)+1))</f>
        <v/>
      </c>
    </row>
    <row r="29" spans="1:46" ht="4" customHeight="1" x14ac:dyDescent="0.25">
      <c r="A29" s="1"/>
      <c r="B29" s="6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1"/>
      <c r="P29" s="6"/>
      <c r="Q29" s="11"/>
      <c r="R29" s="1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1"/>
      <c r="AF29" s="1"/>
      <c r="AP29" s="102" t="str">
        <f t="shared" si="0"/>
        <v/>
      </c>
      <c r="AQ29" s="119" t="str" cm="1">
        <f t="array" ref="AQ29">IF(AP29="","", INDEX(AG$82:AG$147, AP29-ROW(AG$82)+1))</f>
        <v/>
      </c>
      <c r="AR29" s="119" t="str" cm="1">
        <f t="array" ref="AR29">IF(AP29="","", INDEX(AH$82:AH$147, AP29-ROW(AG$82)+1))</f>
        <v/>
      </c>
      <c r="AS29" s="119" t="str" cm="1">
        <f t="array" ref="AS29">IF(AP29="","", INDEX(AI$82:AI$147, AP29-ROW(AG$82)+1))</f>
        <v/>
      </c>
      <c r="AT29" s="119" t="str" cm="1">
        <f t="array" ref="AT29">IF(AP29="","", INDEX(AJ$82:AJ$147, AP29-ROW(AG$82)+1))</f>
        <v/>
      </c>
    </row>
    <row r="30" spans="1:46" ht="12.75" customHeight="1" x14ac:dyDescent="0.25">
      <c r="A30" s="1"/>
      <c r="B30" s="6"/>
      <c r="C30" s="131" t="s">
        <v>77</v>
      </c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1"/>
      <c r="P30" s="6"/>
      <c r="Q30" s="11"/>
      <c r="R30" s="1"/>
      <c r="S30" s="131" t="s">
        <v>77</v>
      </c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1"/>
      <c r="AF30" s="1"/>
      <c r="AP30" s="102" t="str">
        <f t="shared" si="0"/>
        <v/>
      </c>
      <c r="AQ30" s="119" t="str" cm="1">
        <f t="array" ref="AQ30">IF(AP30="","", INDEX(AG$82:AG$147, AP30-ROW(AG$82)+1))</f>
        <v/>
      </c>
      <c r="AR30" s="119" t="str" cm="1">
        <f t="array" ref="AR30">IF(AP30="","", INDEX(AH$82:AH$147, AP30-ROW(AG$82)+1))</f>
        <v/>
      </c>
      <c r="AS30" s="119" t="str" cm="1">
        <f t="array" ref="AS30">IF(AP30="","", INDEX(AI$82:AI$147, AP30-ROW(AG$82)+1))</f>
        <v/>
      </c>
      <c r="AT30" s="119" t="str" cm="1">
        <f t="array" ref="AT30">IF(AP30="","", INDEX(AJ$82:AJ$147, AP30-ROW(AG$82)+1))</f>
        <v/>
      </c>
    </row>
    <row r="31" spans="1:46" ht="15.75" customHeight="1" x14ac:dyDescent="0.25">
      <c r="A31" s="1"/>
      <c r="B31" s="6"/>
      <c r="C31" s="141">
        <f xml:space="preserve"> IF(C19="","",C11)</f>
        <v>45871</v>
      </c>
      <c r="D31" s="141"/>
      <c r="E31" s="84"/>
      <c r="F31" s="130">
        <v>0.79166666666666663</v>
      </c>
      <c r="G31" s="130"/>
      <c r="H31" s="130"/>
      <c r="I31" s="81" t="str">
        <f>IF(C19=0,"","Uhr")</f>
        <v>Uhr</v>
      </c>
      <c r="J31" s="35"/>
      <c r="K31" s="36"/>
      <c r="L31" s="79"/>
      <c r="M31" s="79"/>
      <c r="N31" s="37"/>
      <c r="O31" s="38"/>
      <c r="P31" s="6"/>
      <c r="Q31" s="11"/>
      <c r="R31" s="1"/>
      <c r="S31" s="141" t="str">
        <f>IF(S19=0,"",C11)</f>
        <v/>
      </c>
      <c r="T31" s="141"/>
      <c r="U31" s="141"/>
      <c r="V31" s="141"/>
      <c r="W31" s="130"/>
      <c r="X31" s="130"/>
      <c r="Y31" s="130"/>
      <c r="Z31" s="81" t="str">
        <f>IF(S19=0,"",I31)</f>
        <v/>
      </c>
      <c r="AA31" s="39"/>
      <c r="AB31" s="132"/>
      <c r="AC31" s="132"/>
      <c r="AD31" s="195"/>
      <c r="AE31" s="11"/>
      <c r="AF31" s="1"/>
      <c r="AP31" s="102" t="str">
        <f t="shared" si="0"/>
        <v/>
      </c>
      <c r="AQ31" s="119" t="str" cm="1">
        <f t="array" ref="AQ31">IF(AP31="","", INDEX(AG$82:AG$147, AP31-ROW(AG$82)+1))</f>
        <v/>
      </c>
      <c r="AR31" s="119" t="str" cm="1">
        <f t="array" ref="AR31">IF(AP31="","", INDEX(AH$82:AH$147, AP31-ROW(AG$82)+1))</f>
        <v/>
      </c>
      <c r="AS31" s="119" t="str" cm="1">
        <f t="array" ref="AS31">IF(AP31="","", INDEX(AI$82:AI$147, AP31-ROW(AG$82)+1))</f>
        <v/>
      </c>
      <c r="AT31" s="119" t="str" cm="1">
        <f t="array" ref="AT31">IF(AP31="","", INDEX(AJ$82:AJ$147, AP31-ROW(AG$82)+1))</f>
        <v/>
      </c>
    </row>
    <row r="32" spans="1:46" ht="4" customHeight="1" x14ac:dyDescent="0.25">
      <c r="A32" s="1"/>
      <c r="B32" s="6"/>
      <c r="C32" s="87"/>
      <c r="D32" s="87"/>
      <c r="E32" s="87"/>
      <c r="F32" s="87"/>
      <c r="G32" s="87"/>
      <c r="H32" s="40"/>
      <c r="I32" s="41"/>
      <c r="J32" s="41"/>
      <c r="K32" s="42"/>
      <c r="L32" s="80"/>
      <c r="M32" s="80"/>
      <c r="N32" s="43"/>
      <c r="O32" s="38"/>
      <c r="P32" s="6"/>
      <c r="Q32" s="11"/>
      <c r="R32" s="1"/>
      <c r="S32" s="87"/>
      <c r="T32" s="87"/>
      <c r="U32" s="87"/>
      <c r="V32" s="87"/>
      <c r="W32" s="87"/>
      <c r="X32" s="87"/>
      <c r="Y32" s="87"/>
      <c r="Z32" s="44"/>
      <c r="AA32" s="44"/>
      <c r="AB32" s="133"/>
      <c r="AC32" s="133"/>
      <c r="AD32" s="196"/>
      <c r="AE32" s="11"/>
      <c r="AF32" s="1"/>
      <c r="AP32" s="102" t="str">
        <f t="shared" si="0"/>
        <v/>
      </c>
      <c r="AQ32" s="119" t="str" cm="1">
        <f t="array" ref="AQ32">IF(AP32="","", INDEX(AG$82:AG$147, AP32-ROW(AG$82)+1))</f>
        <v/>
      </c>
      <c r="AR32" s="119" t="str" cm="1">
        <f t="array" ref="AR32">IF(AP32="","", INDEX(AH$82:AH$147, AP32-ROW(AG$82)+1))</f>
        <v/>
      </c>
      <c r="AS32" s="119" t="str" cm="1">
        <f t="array" ref="AS32">IF(AP32="","", INDEX(AI$82:AI$147, AP32-ROW(AG$82)+1))</f>
        <v/>
      </c>
      <c r="AT32" s="119" t="str" cm="1">
        <f t="array" ref="AT32">IF(AP32="","", INDEX(AJ$82:AJ$147, AP32-ROW(AG$82)+1))</f>
        <v/>
      </c>
    </row>
    <row r="33" spans="1:46" x14ac:dyDescent="0.25">
      <c r="A33" s="1"/>
      <c r="B33" s="6"/>
      <c r="C33" s="131" t="s">
        <v>10</v>
      </c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1"/>
      <c r="P33" s="6"/>
      <c r="Q33" s="11"/>
      <c r="R33" s="1"/>
      <c r="S33" s="131" t="s">
        <v>10</v>
      </c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1"/>
      <c r="AF33" s="1"/>
      <c r="AP33" s="102" t="str">
        <f t="shared" si="0"/>
        <v/>
      </c>
      <c r="AQ33" s="119" t="str" cm="1">
        <f t="array" ref="AQ33">IF(AP33="","", INDEX(AG$82:AG$147, AP33-ROW(AG$82)+1))</f>
        <v/>
      </c>
      <c r="AR33" s="119" t="str" cm="1">
        <f t="array" ref="AR33">IF(AP33="","", INDEX(AH$82:AH$147, AP33-ROW(AG$82)+1))</f>
        <v/>
      </c>
      <c r="AS33" s="119" t="str" cm="1">
        <f t="array" ref="AS33">IF(AP33="","", INDEX(AI$82:AI$147, AP33-ROW(AG$82)+1))</f>
        <v/>
      </c>
      <c r="AT33" s="119" t="str" cm="1">
        <f t="array" ref="AT33">IF(AP33="","", INDEX(AJ$82:AJ$147, AP33-ROW(AG$82)+1))</f>
        <v/>
      </c>
    </row>
    <row r="34" spans="1:46" ht="15.75" customHeight="1" x14ac:dyDescent="0.25">
      <c r="A34" s="1"/>
      <c r="B34" s="45">
        <f xml:space="preserve"> C11</f>
        <v>45871</v>
      </c>
      <c r="C34" s="141">
        <f>IF(C19="","",IF(F34=0,C31,IF(F34&lt;F31,C31+1,C31)))</f>
        <v>45872</v>
      </c>
      <c r="D34" s="141"/>
      <c r="E34" s="84"/>
      <c r="F34" s="130">
        <v>0.12430555555555556</v>
      </c>
      <c r="G34" s="130"/>
      <c r="H34" s="130"/>
      <c r="I34" s="81" t="str">
        <f>I31</f>
        <v>Uhr</v>
      </c>
      <c r="J34" s="35"/>
      <c r="K34" s="39"/>
      <c r="L34" s="79"/>
      <c r="M34" s="79"/>
      <c r="N34" s="46"/>
      <c r="O34" s="33"/>
      <c r="P34" s="6"/>
      <c r="Q34" s="11"/>
      <c r="R34" s="1"/>
      <c r="S34" s="141" t="str">
        <f>IF(W34=0,S31,IF(W34&lt;W31,S31+1,S31))</f>
        <v/>
      </c>
      <c r="T34" s="141"/>
      <c r="U34" s="141"/>
      <c r="V34" s="141"/>
      <c r="W34" s="130"/>
      <c r="X34" s="130"/>
      <c r="Y34" s="130"/>
      <c r="Z34" s="81" t="str">
        <f>Z31</f>
        <v/>
      </c>
      <c r="AA34" s="39"/>
      <c r="AB34" s="132"/>
      <c r="AC34" s="132"/>
      <c r="AD34" s="195"/>
      <c r="AE34" s="11"/>
      <c r="AF34" s="1"/>
    </row>
    <row r="35" spans="1:46" ht="4" customHeight="1" x14ac:dyDescent="0.25">
      <c r="A35" s="1"/>
      <c r="B35" s="6"/>
      <c r="C35" s="87"/>
      <c r="D35" s="87"/>
      <c r="E35" s="87"/>
      <c r="F35" s="87"/>
      <c r="G35" s="87"/>
      <c r="H35" s="40"/>
      <c r="I35" s="41"/>
      <c r="J35" s="41"/>
      <c r="K35" s="47"/>
      <c r="L35" s="80"/>
      <c r="M35" s="80"/>
      <c r="N35" s="48"/>
      <c r="O35" s="33"/>
      <c r="P35" s="6"/>
      <c r="Q35" s="11"/>
      <c r="R35" s="1"/>
      <c r="S35" s="49"/>
      <c r="T35" s="49"/>
      <c r="U35" s="49"/>
      <c r="V35" s="49"/>
      <c r="W35" s="80"/>
      <c r="X35" s="80"/>
      <c r="Y35" s="80"/>
      <c r="Z35" s="44"/>
      <c r="AA35" s="44"/>
      <c r="AB35" s="133"/>
      <c r="AC35" s="133"/>
      <c r="AD35" s="196"/>
      <c r="AE35" s="11"/>
      <c r="AF35" s="1"/>
    </row>
    <row r="36" spans="1:46" x14ac:dyDescent="0.25">
      <c r="A36" s="1"/>
      <c r="B36" s="6"/>
      <c r="C36" s="78" t="s">
        <v>11</v>
      </c>
      <c r="D36" s="78"/>
      <c r="E36" s="78"/>
      <c r="F36" s="78"/>
      <c r="G36" s="78"/>
      <c r="H36" s="85"/>
      <c r="I36" s="85"/>
      <c r="J36" s="85"/>
      <c r="K36" s="85"/>
      <c r="L36" s="85"/>
      <c r="M36" s="85"/>
      <c r="N36" s="85"/>
      <c r="O36" s="11"/>
      <c r="P36" s="6"/>
      <c r="Q36" s="11"/>
      <c r="R36" s="1"/>
      <c r="S36" s="131" t="s">
        <v>11</v>
      </c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1"/>
      <c r="AF36" s="1"/>
    </row>
    <row r="37" spans="1:46" ht="6" customHeight="1" thickBot="1" x14ac:dyDescent="0.3">
      <c r="A37" s="1"/>
      <c r="B37" s="2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7"/>
      <c r="P37" s="6"/>
      <c r="Q37" s="11"/>
      <c r="R37" s="21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7"/>
      <c r="AF37" s="1"/>
    </row>
    <row r="38" spans="1:46" ht="5.25" customHeight="1" thickTop="1" x14ac:dyDescent="0.25">
      <c r="A38" s="1"/>
      <c r="B38" s="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6"/>
      <c r="Q38" s="11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5"/>
      <c r="AF38" s="1"/>
    </row>
    <row r="39" spans="1:46" ht="4" customHeight="1" x14ac:dyDescent="0.35">
      <c r="A39" s="1"/>
      <c r="B39" s="6"/>
      <c r="C39" s="50"/>
      <c r="D39" s="85"/>
      <c r="E39" s="85"/>
      <c r="F39" s="85"/>
      <c r="G39" s="85"/>
      <c r="H39" s="85"/>
      <c r="I39" s="85"/>
      <c r="J39" s="85"/>
      <c r="K39" s="85"/>
      <c r="L39" s="51"/>
      <c r="M39" s="85"/>
      <c r="N39" s="128">
        <f>IF(F34="","",F40*J40)</f>
        <v>0</v>
      </c>
      <c r="O39" s="1"/>
      <c r="P39" s="6"/>
      <c r="Q39" s="11"/>
      <c r="R39" s="1"/>
      <c r="S39" s="50"/>
      <c r="T39" s="85"/>
      <c r="U39" s="85"/>
      <c r="V39" s="85"/>
      <c r="W39" s="85"/>
      <c r="X39" s="85"/>
      <c r="Y39" s="85"/>
      <c r="Z39" s="85"/>
      <c r="AA39" s="51"/>
      <c r="AB39" s="85"/>
      <c r="AC39" s="1"/>
      <c r="AD39" s="134" t="str">
        <f>IF(W34="","",X40*AA40)</f>
        <v/>
      </c>
      <c r="AE39" s="11"/>
      <c r="AF39" s="1"/>
    </row>
    <row r="40" spans="1:46" ht="14.25" customHeight="1" x14ac:dyDescent="0.3">
      <c r="A40" s="1"/>
      <c r="B40" s="6"/>
      <c r="C40" s="52" t="s">
        <v>12</v>
      </c>
      <c r="D40" s="85"/>
      <c r="E40" s="85"/>
      <c r="F40" s="127"/>
      <c r="G40" s="127"/>
      <c r="H40" s="127"/>
      <c r="I40" s="53" t="s">
        <v>13</v>
      </c>
      <c r="J40" s="135">
        <f>IF(F34="","0,30€/0,35€",IF(OR(MOD(F34,1)&gt;=TIME(21,0,0),MOD(F34,1)&lt;TIME(6,0,0)),0.35,0.3))</f>
        <v>0.35</v>
      </c>
      <c r="K40" s="135"/>
      <c r="L40" s="135"/>
      <c r="M40" s="54"/>
      <c r="N40" s="129"/>
      <c r="O40" s="52" t="s">
        <v>14</v>
      </c>
      <c r="P40" s="6"/>
      <c r="Q40" s="11"/>
      <c r="R40" s="1"/>
      <c r="S40" s="52" t="s">
        <v>12</v>
      </c>
      <c r="T40" s="85"/>
      <c r="U40" s="85"/>
      <c r="V40" s="85"/>
      <c r="W40" s="1"/>
      <c r="X40" s="127"/>
      <c r="Y40" s="127"/>
      <c r="Z40" s="53" t="s">
        <v>13</v>
      </c>
      <c r="AA40" s="135" t="str">
        <f>IF(W34="","0,30€ / 0,35€",IF(OR(MOD(W34,1)&gt;=TIME(21,0,0),MOD(W34,1)&lt;TIME(6,0,0)),0.35,0.3))</f>
        <v>0,30€ / 0,35€</v>
      </c>
      <c r="AB40" s="135"/>
      <c r="AC40" s="135"/>
      <c r="AD40" s="129"/>
      <c r="AE40" s="55" t="s">
        <v>14</v>
      </c>
      <c r="AF40" s="1"/>
    </row>
    <row r="41" spans="1:46" ht="3.75" customHeight="1" x14ac:dyDescent="0.3">
      <c r="A41" s="1"/>
      <c r="B41" s="6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1"/>
      <c r="P41" s="6"/>
      <c r="Q41" s="11"/>
      <c r="R41" s="6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11"/>
      <c r="AF41" s="1"/>
    </row>
    <row r="42" spans="1:46" ht="13" x14ac:dyDescent="0.3">
      <c r="A42" s="1"/>
      <c r="B42" s="6"/>
      <c r="C42" s="52"/>
      <c r="D42" s="52"/>
      <c r="E42" s="52"/>
      <c r="F42" s="52"/>
      <c r="G42" s="56"/>
      <c r="H42" s="56"/>
      <c r="I42" s="53"/>
      <c r="J42" s="82"/>
      <c r="K42" s="82"/>
      <c r="L42" s="82"/>
      <c r="M42" s="52"/>
      <c r="N42" s="58"/>
      <c r="O42" s="52"/>
      <c r="P42" s="6"/>
      <c r="Q42" s="11"/>
      <c r="R42" s="6"/>
      <c r="S42" s="50"/>
      <c r="T42" s="85"/>
      <c r="U42" s="85"/>
      <c r="V42" s="85"/>
      <c r="W42" s="85"/>
      <c r="X42" s="85"/>
      <c r="Y42" s="85"/>
      <c r="Z42" s="85"/>
      <c r="AA42" s="82"/>
      <c r="AB42" s="85"/>
      <c r="AC42" s="1"/>
      <c r="AD42" s="58"/>
      <c r="AE42" s="11"/>
      <c r="AF42" s="1"/>
    </row>
    <row r="43" spans="1:46" ht="20.25" customHeight="1" x14ac:dyDescent="0.3">
      <c r="A43" s="1"/>
      <c r="B43" s="6"/>
      <c r="C43" s="61" t="s">
        <v>15</v>
      </c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99">
        <f>IF(OR(C5="Turnier",AND(C5="Freundschaftsspiel",G10="Jugend")),(ROUNDUP((MOD(F34-F31,1)*24*4),0)/4*10),IF(OR(C5="",G10="",G12=""),"",IF(C19=0,0,AH10)))</f>
        <v>95</v>
      </c>
      <c r="O43" s="52" t="s">
        <v>14</v>
      </c>
      <c r="P43" s="6"/>
      <c r="Q43" s="11"/>
      <c r="R43" s="6"/>
      <c r="S43" s="61" t="s">
        <v>15</v>
      </c>
      <c r="T43" s="85"/>
      <c r="U43" s="85"/>
      <c r="V43" s="85"/>
      <c r="W43" s="85"/>
      <c r="X43" s="85"/>
      <c r="Y43" s="85"/>
      <c r="Z43" s="1"/>
      <c r="AA43" s="85"/>
      <c r="AB43" s="85"/>
      <c r="AC43" s="1"/>
      <c r="AD43" s="99">
        <f>IF(OR(C5="Turnier",AND(C5="Freundschaftsspiel",G10="Jugend")),(ROUNDUP((MOD(W34-W31,1)*24*4),0)/4*10),IF(OR(C5="",G10="",G12=""),"",IF(S19=0,0,AH10)))</f>
        <v>0</v>
      </c>
      <c r="AE43" s="55" t="s">
        <v>14</v>
      </c>
      <c r="AF43" s="1"/>
    </row>
    <row r="44" spans="1:46" ht="4" customHeight="1" x14ac:dyDescent="0.35">
      <c r="A44" s="1"/>
      <c r="B44" s="6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7"/>
      <c r="O44" s="1"/>
      <c r="P44" s="6"/>
      <c r="Q44" s="11"/>
      <c r="R44" s="6"/>
      <c r="S44" s="85"/>
      <c r="T44" s="50"/>
      <c r="U44" s="50"/>
      <c r="V44" s="50"/>
      <c r="W44" s="50"/>
      <c r="X44" s="50"/>
      <c r="Y44" s="50"/>
      <c r="Z44" s="50"/>
      <c r="AA44" s="50"/>
      <c r="AB44" s="50"/>
      <c r="AC44" s="1"/>
      <c r="AD44" s="60"/>
      <c r="AE44" s="11"/>
      <c r="AF44" s="1"/>
    </row>
    <row r="45" spans="1:46" ht="20.25" customHeight="1" x14ac:dyDescent="0.3">
      <c r="A45" s="1"/>
      <c r="B45" s="6"/>
      <c r="C45" s="61" t="s">
        <v>62</v>
      </c>
      <c r="D45" s="52"/>
      <c r="E45" s="52"/>
      <c r="F45" s="52"/>
      <c r="G45" s="52"/>
      <c r="H45" s="52"/>
      <c r="I45" s="112"/>
      <c r="J45" s="52"/>
      <c r="K45" s="52"/>
      <c r="L45" s="52"/>
      <c r="M45" s="52"/>
      <c r="N45" s="99" t="str">
        <f>IF(C5="Freundschaftsspiel","",IF(C19="","",IF(OR(WEEKDAY(C11,2)=6,WEEKDAY(C11,2)=7),"",IF(AO11&lt;&gt;FALSE,0,IF(ISNUMBER(SEARCH("Bezirk",G12)),12,IF(ISNUMBER(SEARCH("Regionalliga",G12)),25,20))))))</f>
        <v/>
      </c>
      <c r="O45" s="52" t="s">
        <v>14</v>
      </c>
      <c r="P45" s="6"/>
      <c r="Q45" s="11"/>
      <c r="R45" s="6"/>
      <c r="S45" s="61" t="s">
        <v>62</v>
      </c>
      <c r="T45" s="85"/>
      <c r="U45" s="85"/>
      <c r="V45" s="85"/>
      <c r="W45" s="85"/>
      <c r="X45" s="85"/>
      <c r="Y45" s="1"/>
      <c r="Z45" s="85"/>
      <c r="AA45" s="112"/>
      <c r="AB45" s="52"/>
      <c r="AC45" s="1"/>
      <c r="AD45" s="99" t="str">
        <f>IF(C5="Freundschaftsspiel","",IF(S19="","",IF(OR(WEEKDAY(C11,2)=6,WEEKDAY(C11,2)=7),"",IF(AO11&lt;&gt;FALSE,0,IF(ISNUMBER(SEARCH("Bezirk",G12)),12,IF(ISNUMBER(SEARCH("Regionalliga",G12)),25,20))))))</f>
        <v/>
      </c>
      <c r="AE45" s="55" t="s">
        <v>14</v>
      </c>
      <c r="AF45" s="1"/>
    </row>
    <row r="46" spans="1:46" ht="4" customHeight="1" x14ac:dyDescent="0.3">
      <c r="A46" s="1"/>
      <c r="B46" s="6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1"/>
      <c r="P46" s="6"/>
      <c r="Q46" s="11"/>
      <c r="R46" s="6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11"/>
      <c r="AF46" s="1"/>
    </row>
    <row r="47" spans="1:46" ht="4" customHeight="1" x14ac:dyDescent="0.35">
      <c r="A47" s="1"/>
      <c r="B47" s="6"/>
      <c r="C47" s="61"/>
      <c r="D47" s="52"/>
      <c r="E47" s="52"/>
      <c r="F47" s="52"/>
      <c r="G47" s="61"/>
      <c r="H47" s="56"/>
      <c r="I47" s="56"/>
      <c r="J47" s="56"/>
      <c r="K47" s="52"/>
      <c r="L47" s="62"/>
      <c r="M47" s="52"/>
      <c r="N47" s="58"/>
      <c r="O47" s="1"/>
      <c r="P47" s="6"/>
      <c r="Q47" s="11"/>
      <c r="R47" s="6"/>
      <c r="S47" s="61"/>
      <c r="T47" s="85"/>
      <c r="U47" s="85"/>
      <c r="V47" s="85"/>
      <c r="W47" s="85"/>
      <c r="X47" s="85"/>
      <c r="Y47" s="51"/>
      <c r="Z47" s="85"/>
      <c r="AA47" s="58"/>
      <c r="AB47" s="85"/>
      <c r="AC47" s="1"/>
      <c r="AD47" s="63"/>
      <c r="AE47" s="11"/>
      <c r="AF47" s="1"/>
    </row>
    <row r="48" spans="1:46" ht="20.25" customHeight="1" x14ac:dyDescent="0.35">
      <c r="A48" s="1"/>
      <c r="B48" s="6"/>
      <c r="C48" s="61" t="s">
        <v>63</v>
      </c>
      <c r="D48" s="52"/>
      <c r="E48" s="52"/>
      <c r="F48" s="52"/>
      <c r="G48" s="61"/>
      <c r="H48" s="56"/>
      <c r="I48" s="114"/>
      <c r="J48" s="114"/>
      <c r="K48" s="115"/>
      <c r="L48" s="100"/>
      <c r="M48" s="52"/>
      <c r="N48" s="99" t="str">
        <f>IF(OR(F31=0,F34=0),"",IF(((C34+F34)-(C31+F31))*24&gt;8,14,""))</f>
        <v/>
      </c>
      <c r="O48" s="52" t="s">
        <v>14</v>
      </c>
      <c r="P48" s="6"/>
      <c r="Q48" s="11"/>
      <c r="R48" s="6"/>
      <c r="S48" s="61" t="s">
        <v>63</v>
      </c>
      <c r="T48" s="85"/>
      <c r="U48" s="85"/>
      <c r="V48" s="85"/>
      <c r="W48" s="85"/>
      <c r="X48" s="85"/>
      <c r="Y48" s="51"/>
      <c r="Z48" s="83"/>
      <c r="AA48" s="114" t="str">
        <f>IF(C5&lt;&gt;"Turnier",IF(AO89&lt;=8,"&lt;8","&gt;8"),"&lt;8")</f>
        <v>&lt;8</v>
      </c>
      <c r="AB48" s="114" t="s">
        <v>16</v>
      </c>
      <c r="AC48" s="85"/>
      <c r="AD48" s="99" t="str">
        <f>IF(OR(W31=0,W34=0),"",IF(((S34+W34) - (S31+W31)) * 24 &gt; 8, 14, ""))</f>
        <v/>
      </c>
      <c r="AE48" s="55" t="s">
        <v>14</v>
      </c>
      <c r="AF48" s="1"/>
    </row>
    <row r="49" spans="1:32" ht="4" customHeight="1" x14ac:dyDescent="0.35">
      <c r="A49" s="1"/>
      <c r="B49" s="6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7"/>
      <c r="O49" s="1"/>
      <c r="P49" s="6"/>
      <c r="Q49" s="11"/>
      <c r="R49" s="6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1"/>
      <c r="AD49" s="60"/>
      <c r="AE49" s="11"/>
      <c r="AF49" s="1"/>
    </row>
    <row r="50" spans="1:32" ht="20.25" customHeight="1" x14ac:dyDescent="0.3">
      <c r="A50" s="1"/>
      <c r="B50" s="6"/>
      <c r="C50" s="61" t="s">
        <v>17</v>
      </c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9"/>
      <c r="O50" s="52" t="s">
        <v>14</v>
      </c>
      <c r="P50" s="6"/>
      <c r="Q50" s="11"/>
      <c r="R50" s="6"/>
      <c r="S50" s="61" t="s">
        <v>17</v>
      </c>
      <c r="T50" s="85"/>
      <c r="U50" s="85"/>
      <c r="V50" s="85"/>
      <c r="W50" s="85"/>
      <c r="X50" s="85"/>
      <c r="Y50" s="85"/>
      <c r="Z50" s="1"/>
      <c r="AA50" s="85"/>
      <c r="AB50" s="85"/>
      <c r="AC50" s="1"/>
      <c r="AD50" s="59"/>
      <c r="AE50" s="55" t="s">
        <v>14</v>
      </c>
      <c r="AF50" s="1"/>
    </row>
    <row r="51" spans="1:32" ht="4" customHeight="1" x14ac:dyDescent="0.35">
      <c r="A51" s="1"/>
      <c r="B51" s="6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7"/>
      <c r="O51" s="1"/>
      <c r="P51" s="6"/>
      <c r="Q51" s="11"/>
      <c r="R51" s="6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1"/>
      <c r="AD51" s="60"/>
      <c r="AE51" s="11"/>
      <c r="AF51" s="1"/>
    </row>
    <row r="52" spans="1:32" ht="20.25" customHeight="1" x14ac:dyDescent="0.3">
      <c r="A52" s="1"/>
      <c r="B52" s="6"/>
      <c r="C52" s="52" t="s">
        <v>37</v>
      </c>
      <c r="D52" s="52"/>
      <c r="E52" s="52"/>
      <c r="F52" s="52"/>
      <c r="G52" s="52"/>
      <c r="H52" s="139" t="s">
        <v>18</v>
      </c>
      <c r="I52" s="139"/>
      <c r="J52" s="139"/>
      <c r="K52" s="139"/>
      <c r="L52" s="52"/>
      <c r="M52" s="52"/>
      <c r="N52" s="59"/>
      <c r="O52" s="55" t="s">
        <v>14</v>
      </c>
      <c r="P52" s="6"/>
      <c r="Q52" s="11"/>
      <c r="R52" s="6"/>
      <c r="S52" s="104" t="s">
        <v>37</v>
      </c>
      <c r="T52" s="85"/>
      <c r="U52" s="85"/>
      <c r="V52" s="85"/>
      <c r="W52" s="85"/>
      <c r="X52" s="85"/>
      <c r="Y52" s="1"/>
      <c r="Z52" s="140"/>
      <c r="AA52" s="140"/>
      <c r="AB52" s="140"/>
      <c r="AC52" s="1"/>
      <c r="AD52" s="59"/>
      <c r="AE52" s="55" t="s">
        <v>14</v>
      </c>
      <c r="AF52" s="1"/>
    </row>
    <row r="53" spans="1:32" ht="5.25" customHeight="1" thickBot="1" x14ac:dyDescent="0.3">
      <c r="A53" s="1"/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7"/>
      <c r="P53" s="6"/>
      <c r="Q53" s="11"/>
      <c r="R53" s="21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7"/>
      <c r="AF53" s="1"/>
    </row>
    <row r="54" spans="1:32" ht="6.75" customHeight="1" thickTop="1" x14ac:dyDescent="0.25">
      <c r="A54" s="1"/>
      <c r="B54" s="6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64"/>
      <c r="O54" s="1"/>
      <c r="P54" s="6"/>
      <c r="Q54" s="11"/>
      <c r="R54" s="6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64"/>
      <c r="AD54" s="64"/>
      <c r="AE54" s="11"/>
      <c r="AF54" s="1"/>
    </row>
    <row r="55" spans="1:32" ht="6.75" customHeight="1" x14ac:dyDescent="0.4">
      <c r="A55" s="1"/>
      <c r="B55" s="6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136">
        <f>SUM(N39:N52)</f>
        <v>95</v>
      </c>
      <c r="N55" s="137"/>
      <c r="O55" s="1"/>
      <c r="P55" s="6"/>
      <c r="Q55" s="11"/>
      <c r="R55" s="6"/>
      <c r="S55" s="85"/>
      <c r="T55" s="85"/>
      <c r="U55" s="85"/>
      <c r="V55" s="85"/>
      <c r="W55" s="85"/>
      <c r="X55" s="85"/>
      <c r="Y55" s="85"/>
      <c r="Z55" s="85"/>
      <c r="AA55" s="85"/>
      <c r="AB55" s="65"/>
      <c r="AC55" s="66"/>
      <c r="AD55" s="67"/>
      <c r="AE55" s="11"/>
      <c r="AF55" s="1"/>
    </row>
    <row r="56" spans="1:32" ht="16.5" customHeight="1" thickBot="1" x14ac:dyDescent="0.45">
      <c r="A56" s="1"/>
      <c r="B56" s="6"/>
      <c r="C56" s="73" t="s">
        <v>19</v>
      </c>
      <c r="D56" s="1"/>
      <c r="E56" s="1"/>
      <c r="F56" s="1"/>
      <c r="G56" s="1"/>
      <c r="H56" s="1"/>
      <c r="I56" s="1"/>
      <c r="J56" s="1"/>
      <c r="K56" s="85"/>
      <c r="L56" s="85"/>
      <c r="M56" s="138"/>
      <c r="N56" s="138"/>
      <c r="O56" s="51" t="s">
        <v>14</v>
      </c>
      <c r="P56" s="6"/>
      <c r="Q56" s="11"/>
      <c r="R56" s="6"/>
      <c r="S56" s="73" t="s">
        <v>19</v>
      </c>
      <c r="T56" s="1"/>
      <c r="U56" s="1"/>
      <c r="V56" s="1"/>
      <c r="W56" s="1"/>
      <c r="X56" s="1"/>
      <c r="Y56" s="1"/>
      <c r="Z56" s="85"/>
      <c r="AA56" s="85"/>
      <c r="AB56" s="66"/>
      <c r="AC56" s="126">
        <f>(SUM(AD39:AD52))</f>
        <v>0</v>
      </c>
      <c r="AD56" s="126"/>
      <c r="AE56" s="74" t="s">
        <v>14</v>
      </c>
      <c r="AF56" s="1"/>
    </row>
    <row r="57" spans="1:32" ht="7.5" customHeight="1" thickTop="1" thickBot="1" x14ac:dyDescent="0.3">
      <c r="A57" s="1"/>
      <c r="B57" s="6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1"/>
      <c r="P57" s="6"/>
      <c r="Q57" s="11"/>
      <c r="R57" s="21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7"/>
      <c r="AF57" s="1"/>
    </row>
    <row r="58" spans="1:32" ht="7.5" customHeight="1" thickTop="1" thickBot="1" x14ac:dyDescent="0.3">
      <c r="A58" s="1"/>
      <c r="B58" s="3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3"/>
      <c r="P58" s="1"/>
      <c r="Q58" s="1"/>
      <c r="R58" s="1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75"/>
      <c r="AF58" s="1"/>
    </row>
    <row r="59" spans="1:32" ht="13" thickTop="1" x14ac:dyDescent="0.25">
      <c r="A59" s="1"/>
      <c r="B59" s="163" t="str">
        <f>IF(S19&lt;&gt;0,"Wir versichern die Richtigkeit der vorgenannten Angaben und erklären, dass wir erforderliche","Ich versichere die Richtigkeit der vorgenannten Angaben und erkläre, dass ich die erforderliche")</f>
        <v>Ich versichere die Richtigkeit der vorgenannten Angaben und erkläre, dass ich die erforderliche</v>
      </c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5"/>
      <c r="AA59" s="166" t="s">
        <v>20</v>
      </c>
      <c r="AB59" s="167"/>
      <c r="AC59" s="167"/>
      <c r="AD59" s="167"/>
      <c r="AE59" s="168"/>
      <c r="AF59" s="85"/>
    </row>
    <row r="60" spans="1:32" x14ac:dyDescent="0.25">
      <c r="A60" s="1"/>
      <c r="B60" s="172" t="str">
        <f>IF(S19&lt;&gt;0,"Steuererklärungen selbst veranlassen.","Steuererklärung selbst veranlasse.")</f>
        <v>Steuererklärung selbst veranlasse.</v>
      </c>
      <c r="C60" s="156"/>
      <c r="D60" s="156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73"/>
      <c r="AA60" s="169"/>
      <c r="AB60" s="170"/>
      <c r="AC60" s="170"/>
      <c r="AD60" s="170"/>
      <c r="AE60" s="171"/>
      <c r="AF60" s="85"/>
    </row>
    <row r="61" spans="1:32" ht="2.15" customHeight="1" x14ac:dyDescent="0.3">
      <c r="A61" s="1"/>
      <c r="B61" s="6"/>
      <c r="C61" s="105" t="str">
        <f>Z11&amp;" , den"&amp;TEXT(C11,"")</f>
        <v xml:space="preserve"> , den</v>
      </c>
      <c r="D61" s="105"/>
      <c r="E61" s="105"/>
      <c r="F61" s="105"/>
      <c r="G61" s="105"/>
      <c r="H61" s="105"/>
      <c r="I61" s="105"/>
      <c r="J61" s="105"/>
      <c r="K61" s="105"/>
      <c r="L61" s="88"/>
      <c r="M61" s="89"/>
      <c r="N61" s="89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3"/>
      <c r="AB61" s="1"/>
      <c r="AC61" s="1"/>
      <c r="AD61" s="1"/>
      <c r="AE61" s="11"/>
      <c r="AF61" s="1"/>
    </row>
    <row r="62" spans="1:32" ht="2.15" customHeight="1" x14ac:dyDescent="0.3">
      <c r="A62" s="1"/>
      <c r="B62" s="6"/>
      <c r="C62" s="105"/>
      <c r="D62" s="105"/>
      <c r="E62" s="105"/>
      <c r="F62" s="105"/>
      <c r="G62" s="105"/>
      <c r="H62" s="105"/>
      <c r="I62" s="105"/>
      <c r="J62" s="105"/>
      <c r="K62" s="105"/>
      <c r="L62" s="89"/>
      <c r="M62" s="89"/>
      <c r="N62" s="89"/>
      <c r="O62" s="68"/>
      <c r="P62" s="68"/>
      <c r="Q62" s="68"/>
      <c r="R62" s="9"/>
      <c r="S62" s="35"/>
      <c r="T62" s="35"/>
      <c r="U62" s="35"/>
      <c r="V62" s="35"/>
      <c r="W62" s="35"/>
      <c r="X62" s="35"/>
      <c r="Y62" s="35"/>
      <c r="Z62" s="69"/>
      <c r="AA62" s="70"/>
      <c r="AB62" s="174">
        <f>M55+AC56</f>
        <v>95</v>
      </c>
      <c r="AC62" s="174"/>
      <c r="AD62" s="174"/>
      <c r="AE62" s="162" t="s">
        <v>14</v>
      </c>
      <c r="AF62" s="1"/>
    </row>
    <row r="63" spans="1:32" ht="16" thickBot="1" x14ac:dyDescent="0.35">
      <c r="A63" s="1"/>
      <c r="B63" s="6"/>
      <c r="C63" s="181" t="str">
        <f>IF(OR(C11=0,Z11=0),"",TEXT(Z11,1)&amp;" , den "&amp;TEXT(C11,"tt.MM.jjjj"))</f>
        <v/>
      </c>
      <c r="D63" s="181"/>
      <c r="E63" s="181"/>
      <c r="F63" s="181"/>
      <c r="G63" s="181"/>
      <c r="H63" s="181"/>
      <c r="I63" s="181"/>
      <c r="J63" s="181"/>
      <c r="K63" s="181"/>
      <c r="L63" s="105"/>
      <c r="M63" s="105"/>
      <c r="N63" s="105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109"/>
      <c r="AA63" s="10"/>
      <c r="AB63" s="175"/>
      <c r="AC63" s="175"/>
      <c r="AD63" s="175"/>
      <c r="AE63" s="162"/>
      <c r="AF63" s="1"/>
    </row>
    <row r="64" spans="1:32" ht="13" thickTop="1" x14ac:dyDescent="0.25">
      <c r="A64" s="1"/>
      <c r="B64" s="6"/>
      <c r="C64" s="124" t="s">
        <v>21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56"/>
      <c r="N64" s="110"/>
      <c r="O64" s="124" t="str">
        <f>IF(S19&lt;&gt;0,"Unterschriften","Unterschrift")</f>
        <v>Unterschrift</v>
      </c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5"/>
      <c r="AA64" s="13"/>
      <c r="AB64" s="1"/>
      <c r="AC64" s="1"/>
      <c r="AD64" s="1"/>
      <c r="AE64" s="11"/>
      <c r="AF64" s="1"/>
    </row>
    <row r="65" spans="1:32" ht="3.75" customHeight="1" thickBot="1" x14ac:dyDescent="0.3">
      <c r="A65" s="1"/>
      <c r="B65" s="21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71"/>
      <c r="AB65" s="23"/>
      <c r="AC65" s="23"/>
      <c r="AD65" s="23"/>
      <c r="AE65" s="27"/>
      <c r="AF65" s="1"/>
    </row>
    <row r="66" spans="1:32" ht="3.75" customHeight="1" thickTop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1.2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1.25" customHeight="1" x14ac:dyDescent="0.25">
      <c r="A68" s="1"/>
      <c r="B68" s="1"/>
      <c r="C68" s="120" t="s">
        <v>81</v>
      </c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"/>
    </row>
    <row r="69" spans="1:32" ht="12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3" x14ac:dyDescent="0.3">
      <c r="A70" s="1"/>
      <c r="B70" s="1"/>
      <c r="C70" s="91" t="s">
        <v>26</v>
      </c>
      <c r="D70" s="1"/>
      <c r="E70" s="93" t="s">
        <v>41</v>
      </c>
      <c r="F70" s="1"/>
      <c r="G70" s="1"/>
      <c r="H70" s="1"/>
      <c r="I70" s="1"/>
      <c r="J70" s="1"/>
      <c r="K70" s="90" t="s">
        <v>53</v>
      </c>
      <c r="L70" s="1"/>
      <c r="M70" s="1"/>
      <c r="N70" s="90" t="s">
        <v>27</v>
      </c>
      <c r="O70" s="1"/>
      <c r="P70" s="1"/>
      <c r="Q70" s="1"/>
      <c r="R70" s="1"/>
      <c r="S70" s="90" t="s">
        <v>28</v>
      </c>
      <c r="T70" s="1"/>
      <c r="U70" s="1"/>
      <c r="V70" s="1"/>
      <c r="W70" s="1"/>
      <c r="X70" s="1"/>
      <c r="Y70" s="1"/>
      <c r="Z70" s="1"/>
      <c r="AA70" s="52"/>
      <c r="AB70" s="90"/>
      <c r="AC70" s="1"/>
      <c r="AD70" s="1"/>
      <c r="AE70" s="1"/>
      <c r="AF70" s="1"/>
    </row>
    <row r="71" spans="1:32" ht="11.25" customHeight="1" x14ac:dyDescent="0.3">
      <c r="A71" s="1"/>
      <c r="B71" s="1"/>
      <c r="C71" s="90"/>
      <c r="D71" s="1"/>
      <c r="E71" s="1"/>
      <c r="F71" s="1"/>
      <c r="G71" s="1"/>
      <c r="H71" s="1"/>
      <c r="I71" s="1"/>
      <c r="J71" s="176"/>
      <c r="K71" s="176"/>
      <c r="L71" s="176"/>
      <c r="M71" s="176"/>
      <c r="N71" s="176"/>
      <c r="O71" s="176"/>
      <c r="P71" s="1"/>
      <c r="Q71" s="1"/>
      <c r="R71" s="1"/>
      <c r="S71" s="90"/>
      <c r="T71" s="1"/>
      <c r="U71" s="1"/>
      <c r="V71" s="1"/>
      <c r="W71" s="1"/>
      <c r="X71" s="1"/>
      <c r="Y71" s="1"/>
      <c r="Z71" s="1"/>
      <c r="AA71" s="1"/>
      <c r="AB71" s="1"/>
      <c r="AC71" s="1"/>
      <c r="AD71" s="53"/>
      <c r="AE71" s="1"/>
      <c r="AF71" s="1"/>
    </row>
    <row r="72" spans="1:32" ht="15" customHeight="1" x14ac:dyDescent="0.3">
      <c r="A72" s="1"/>
      <c r="B72" s="1"/>
      <c r="C72" s="90" t="s">
        <v>29</v>
      </c>
      <c r="D72" s="1"/>
      <c r="E72" s="1"/>
      <c r="F72" s="1"/>
      <c r="G72" s="1"/>
      <c r="H72" s="1"/>
      <c r="I72" s="1"/>
      <c r="J72" s="177" t="s">
        <v>80</v>
      </c>
      <c r="K72" s="177"/>
      <c r="L72" s="177"/>
      <c r="M72" s="177"/>
      <c r="N72" s="177"/>
      <c r="O72" s="177"/>
      <c r="P72" s="1"/>
      <c r="Q72" s="1"/>
      <c r="R72" s="1"/>
      <c r="S72" s="90" t="s">
        <v>79</v>
      </c>
      <c r="T72" s="1"/>
      <c r="U72" s="1"/>
      <c r="V72" s="1"/>
      <c r="W72" s="1"/>
      <c r="X72" s="1"/>
      <c r="Y72" s="1"/>
      <c r="Z72" s="1"/>
      <c r="AA72" s="1"/>
      <c r="AB72" s="52"/>
      <c r="AC72" s="52"/>
      <c r="AD72" s="52"/>
      <c r="AE72" s="1"/>
      <c r="AF72" s="1"/>
    </row>
    <row r="73" spans="1:32" ht="15" customHeight="1" x14ac:dyDescent="0.3">
      <c r="A73" s="1"/>
      <c r="B73" s="1"/>
      <c r="C73" s="90"/>
      <c r="D73" s="1"/>
      <c r="E73" s="1"/>
      <c r="F73" s="1"/>
      <c r="G73" s="1"/>
      <c r="H73" s="1"/>
      <c r="I73" s="1"/>
      <c r="J73" s="92"/>
      <c r="K73" s="92"/>
      <c r="L73" s="92"/>
      <c r="M73" s="92"/>
      <c r="N73" s="92"/>
      <c r="O73" s="92"/>
      <c r="P73" s="1"/>
      <c r="Q73" s="1"/>
      <c r="R73" s="1"/>
      <c r="S73" s="90"/>
      <c r="T73" s="1"/>
      <c r="U73" s="1"/>
      <c r="V73" s="1"/>
      <c r="W73" s="1"/>
      <c r="X73" s="1"/>
      <c r="Y73" s="1"/>
      <c r="Z73" s="1"/>
      <c r="AA73" s="1"/>
      <c r="AB73" s="1"/>
      <c r="AC73" s="1"/>
      <c r="AD73" s="53"/>
      <c r="AE73" s="1"/>
      <c r="AF73" s="1"/>
    </row>
    <row r="74" spans="1:32" ht="16.5" customHeight="1" x14ac:dyDescent="0.3">
      <c r="A74" s="1"/>
      <c r="B74" s="1"/>
      <c r="C74" s="90" t="s">
        <v>47</v>
      </c>
      <c r="D74" s="1"/>
      <c r="E74" s="1"/>
      <c r="F74" s="1"/>
      <c r="G74" s="1"/>
      <c r="H74" s="1"/>
      <c r="I74" s="1"/>
      <c r="J74" s="92"/>
      <c r="K74" s="92"/>
      <c r="L74" s="92"/>
      <c r="M74" s="92"/>
      <c r="N74" s="92"/>
      <c r="O74" s="92"/>
      <c r="P74" s="1"/>
      <c r="Q74" s="1"/>
      <c r="R74" s="1"/>
      <c r="S74" s="90"/>
      <c r="T74" s="1"/>
      <c r="U74" s="1"/>
      <c r="V74" s="1"/>
      <c r="W74" s="1"/>
      <c r="X74" s="1"/>
      <c r="Y74" s="1"/>
      <c r="Z74" s="1"/>
      <c r="AA74" s="1"/>
      <c r="AB74" s="52" t="s">
        <v>30</v>
      </c>
      <c r="AC74" s="1"/>
      <c r="AD74" s="53"/>
      <c r="AE74" s="1"/>
      <c r="AF74" s="1"/>
    </row>
    <row r="75" spans="1:32" ht="16.5" customHeight="1" x14ac:dyDescent="0.3">
      <c r="A75" s="1"/>
      <c r="B75" s="1"/>
      <c r="C75" s="90"/>
      <c r="D75" s="1"/>
      <c r="E75" s="1"/>
      <c r="F75" s="1"/>
      <c r="G75" s="1"/>
      <c r="H75" s="1"/>
      <c r="I75" s="1"/>
      <c r="J75" s="92"/>
      <c r="K75" s="92"/>
      <c r="L75" s="92"/>
      <c r="M75" s="92"/>
      <c r="N75" s="92"/>
      <c r="O75" s="92"/>
      <c r="P75" s="1"/>
      <c r="Q75" s="1"/>
      <c r="R75" s="1"/>
      <c r="S75" s="90"/>
      <c r="T75" s="1"/>
      <c r="U75" s="1"/>
      <c r="V75" s="1"/>
      <c r="W75" s="1"/>
      <c r="X75" s="1"/>
      <c r="Y75" s="1"/>
      <c r="Z75" s="1"/>
      <c r="AA75" s="1"/>
      <c r="AB75" s="17"/>
      <c r="AC75" s="17"/>
      <c r="AD75" s="94" t="s">
        <v>14</v>
      </c>
      <c r="AE75" s="1"/>
      <c r="AF75" s="1"/>
    </row>
    <row r="76" spans="1:32" ht="16.5" customHeight="1" x14ac:dyDescent="0.3">
      <c r="A76" s="1"/>
      <c r="B76" s="1"/>
      <c r="C76" s="90" t="s">
        <v>54</v>
      </c>
      <c r="D76" s="1"/>
      <c r="E76" s="1"/>
      <c r="F76" s="1"/>
      <c r="G76" s="1"/>
      <c r="H76" s="1"/>
      <c r="I76" s="1"/>
      <c r="J76" s="92"/>
      <c r="K76" s="92"/>
      <c r="L76" s="92"/>
      <c r="M76" s="92"/>
      <c r="N76" s="92"/>
      <c r="O76" s="92"/>
      <c r="P76" s="1"/>
      <c r="Q76" s="1"/>
      <c r="R76" s="1"/>
      <c r="S76" s="90"/>
      <c r="T76" s="1"/>
      <c r="U76" s="1"/>
      <c r="V76" s="1"/>
      <c r="W76" s="1"/>
      <c r="X76" s="1"/>
      <c r="Y76" s="1"/>
      <c r="Z76" s="1"/>
      <c r="AA76" s="1"/>
      <c r="AB76" s="1"/>
      <c r="AC76" s="1"/>
      <c r="AD76" s="53"/>
      <c r="AE76" s="1"/>
      <c r="AF76" s="1"/>
    </row>
    <row r="77" spans="1:32" x14ac:dyDescent="0.25">
      <c r="A77" s="1"/>
      <c r="B77" s="1"/>
      <c r="C77" s="1"/>
      <c r="D77" s="90" t="s">
        <v>55</v>
      </c>
      <c r="E77" s="1"/>
      <c r="F77" s="1"/>
      <c r="G77" s="1"/>
      <c r="H77" s="1"/>
      <c r="I77" s="1"/>
      <c r="J77" s="1"/>
      <c r="K77" s="1"/>
      <c r="L77" s="92"/>
      <c r="M77" s="92"/>
      <c r="N77" s="95"/>
      <c r="O77" s="1"/>
      <c r="P77" s="1"/>
      <c r="Q77" s="1"/>
      <c r="R77" s="1"/>
      <c r="S77" s="90"/>
      <c r="T77" s="1"/>
      <c r="U77" s="1"/>
      <c r="V77" s="178"/>
      <c r="W77" s="179"/>
      <c r="X77" s="179"/>
      <c r="Y77" s="179"/>
      <c r="Z77" s="179"/>
      <c r="AA77" s="179"/>
      <c r="AB77" s="179"/>
      <c r="AC77" s="179"/>
      <c r="AD77" s="179"/>
      <c r="AE77" s="1"/>
      <c r="AF77" s="1"/>
    </row>
    <row r="78" spans="1:32" ht="13" thickBo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80" t="str">
        <f>IF(S19&lt;&gt;0,"Unterschriften     ","Unterschrift     ")</f>
        <v xml:space="preserve">Unterschrift     </v>
      </c>
      <c r="Y78" s="180"/>
      <c r="Z78" s="180"/>
      <c r="AA78" s="180"/>
      <c r="AB78" s="180"/>
      <c r="AC78" s="180"/>
      <c r="AD78" s="180"/>
      <c r="AE78" s="1"/>
      <c r="AF78" s="1"/>
    </row>
    <row r="79" spans="1:32" ht="13.5" thickTop="1" thickBot="1" x14ac:dyDescent="0.3">
      <c r="A79" s="1"/>
      <c r="B79" s="159" t="s">
        <v>22</v>
      </c>
      <c r="C79" s="160"/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0"/>
      <c r="AC79" s="160"/>
      <c r="AD79" s="160"/>
      <c r="AE79" s="161"/>
      <c r="AF79" s="1"/>
    </row>
    <row r="80" spans="1:32" ht="13" thickTop="1" x14ac:dyDescent="0.25">
      <c r="A80" s="1"/>
      <c r="B80" s="1"/>
      <c r="C80" s="85" t="s">
        <v>82</v>
      </c>
      <c r="D80" s="1"/>
      <c r="E80" s="1"/>
      <c r="F80" s="9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29:41" x14ac:dyDescent="0.25"/>
    <row r="82" spans="29:41" hidden="1" x14ac:dyDescent="0.25">
      <c r="AG82" s="107" t="s">
        <v>38</v>
      </c>
      <c r="AH82" s="107" t="s">
        <v>32</v>
      </c>
      <c r="AI82" s="107" t="s">
        <v>58</v>
      </c>
      <c r="AJ82" s="108">
        <v>95</v>
      </c>
      <c r="AK82" s="103">
        <f>IF(AND(AG82=$C$5, AH82=$G$10), ROW(), "")</f>
        <v>82</v>
      </c>
    </row>
    <row r="83" spans="29:41" hidden="1" x14ac:dyDescent="0.25">
      <c r="AG83" s="107" t="s">
        <v>38</v>
      </c>
      <c r="AH83" s="107" t="s">
        <v>32</v>
      </c>
      <c r="AI83" s="107" t="s">
        <v>61</v>
      </c>
      <c r="AJ83" s="108">
        <v>65</v>
      </c>
      <c r="AK83" s="103">
        <f t="shared" ref="AK83:AK146" si="1">IF(AND(AG83=$C$5, AH83=$G$10), ROW(), "")</f>
        <v>83</v>
      </c>
    </row>
    <row r="84" spans="29:41" hidden="1" x14ac:dyDescent="0.25">
      <c r="AG84" s="107" t="s">
        <v>38</v>
      </c>
      <c r="AH84" s="107" t="s">
        <v>32</v>
      </c>
      <c r="AI84" s="107" t="s">
        <v>56</v>
      </c>
      <c r="AJ84" s="108">
        <v>55</v>
      </c>
      <c r="AK84" s="103">
        <f t="shared" si="1"/>
        <v>84</v>
      </c>
    </row>
    <row r="85" spans="29:41" hidden="1" x14ac:dyDescent="0.25">
      <c r="AG85" s="107" t="s">
        <v>38</v>
      </c>
      <c r="AH85" s="107" t="s">
        <v>32</v>
      </c>
      <c r="AI85" s="107" t="s">
        <v>34</v>
      </c>
      <c r="AJ85" s="108">
        <v>45</v>
      </c>
      <c r="AK85" s="103">
        <f t="shared" si="1"/>
        <v>85</v>
      </c>
    </row>
    <row r="86" spans="29:41" hidden="1" x14ac:dyDescent="0.25">
      <c r="AC86" s="106"/>
      <c r="AG86" s="107" t="s">
        <v>38</v>
      </c>
      <c r="AH86" s="107" t="s">
        <v>32</v>
      </c>
      <c r="AI86" s="107" t="s">
        <v>36</v>
      </c>
      <c r="AJ86" s="108">
        <v>30</v>
      </c>
      <c r="AK86" s="103">
        <f t="shared" si="1"/>
        <v>86</v>
      </c>
    </row>
    <row r="87" spans="29:41" hidden="1" x14ac:dyDescent="0.25">
      <c r="AG87" s="107" t="s">
        <v>38</v>
      </c>
      <c r="AH87" s="107" t="s">
        <v>33</v>
      </c>
      <c r="AI87" s="107" t="s">
        <v>58</v>
      </c>
      <c r="AJ87" s="108">
        <v>70</v>
      </c>
      <c r="AK87" s="103" t="str">
        <f t="shared" si="1"/>
        <v/>
      </c>
      <c r="AM87" s="107" t="s">
        <v>43</v>
      </c>
    </row>
    <row r="88" spans="29:41" hidden="1" x14ac:dyDescent="0.25">
      <c r="AG88" s="107" t="s">
        <v>38</v>
      </c>
      <c r="AH88" s="107" t="s">
        <v>33</v>
      </c>
      <c r="AI88" s="107" t="s">
        <v>61</v>
      </c>
      <c r="AJ88" s="108">
        <v>55</v>
      </c>
      <c r="AK88" s="103" t="str">
        <f t="shared" si="1"/>
        <v/>
      </c>
      <c r="AM88" s="107" t="s">
        <v>23</v>
      </c>
      <c r="AO88" s="107">
        <f>IF((F34-F31)*24&lt;0,(F34+1-F31)*24,(F34-F31)*24)</f>
        <v>7.9833333333333316</v>
      </c>
    </row>
    <row r="89" spans="29:41" hidden="1" x14ac:dyDescent="0.25">
      <c r="AG89" s="107" t="s">
        <v>38</v>
      </c>
      <c r="AH89" s="107" t="s">
        <v>33</v>
      </c>
      <c r="AI89" s="107" t="s">
        <v>56</v>
      </c>
      <c r="AJ89" s="108">
        <v>48</v>
      </c>
      <c r="AK89" s="103" t="str">
        <f t="shared" si="1"/>
        <v/>
      </c>
      <c r="AM89" s="107" t="s">
        <v>38</v>
      </c>
      <c r="AO89" s="107">
        <f>IF((W34-W31)*24&lt;0,(W34+1-W31)*24,(W34-W31)*24)</f>
        <v>0</v>
      </c>
    </row>
    <row r="90" spans="29:41" hidden="1" x14ac:dyDescent="0.25">
      <c r="AG90" s="107" t="s">
        <v>38</v>
      </c>
      <c r="AH90" s="107" t="s">
        <v>33</v>
      </c>
      <c r="AI90" s="107" t="s">
        <v>34</v>
      </c>
      <c r="AJ90" s="108">
        <v>40</v>
      </c>
      <c r="AK90" s="103" t="str">
        <f t="shared" si="1"/>
        <v/>
      </c>
      <c r="AM90" s="107" t="s">
        <v>25</v>
      </c>
    </row>
    <row r="91" spans="29:41" hidden="1" x14ac:dyDescent="0.25">
      <c r="AG91" s="107" t="s">
        <v>38</v>
      </c>
      <c r="AH91" s="107" t="s">
        <v>33</v>
      </c>
      <c r="AI91" s="107" t="s">
        <v>36</v>
      </c>
      <c r="AJ91" s="108">
        <v>30</v>
      </c>
      <c r="AK91" s="103" t="str">
        <f t="shared" si="1"/>
        <v/>
      </c>
      <c r="AM91" s="103" t="s">
        <v>39</v>
      </c>
    </row>
    <row r="92" spans="29:41" hidden="1" x14ac:dyDescent="0.25">
      <c r="AG92" s="107" t="s">
        <v>38</v>
      </c>
      <c r="AH92" s="107" t="s">
        <v>64</v>
      </c>
      <c r="AI92" s="107" t="s">
        <v>65</v>
      </c>
      <c r="AJ92" s="108">
        <v>50</v>
      </c>
      <c r="AK92" s="103" t="str">
        <f t="shared" si="1"/>
        <v/>
      </c>
    </row>
    <row r="93" spans="29:41" hidden="1" x14ac:dyDescent="0.25">
      <c r="AG93" s="107" t="s">
        <v>38</v>
      </c>
      <c r="AH93" s="107" t="s">
        <v>64</v>
      </c>
      <c r="AI93" s="107" t="s">
        <v>66</v>
      </c>
      <c r="AJ93" s="108">
        <v>45</v>
      </c>
      <c r="AK93" s="103" t="str">
        <f t="shared" si="1"/>
        <v/>
      </c>
      <c r="AM93" s="107" t="s">
        <v>32</v>
      </c>
    </row>
    <row r="94" spans="29:41" hidden="1" x14ac:dyDescent="0.25">
      <c r="AG94" s="107" t="s">
        <v>38</v>
      </c>
      <c r="AH94" s="107" t="s">
        <v>64</v>
      </c>
      <c r="AI94" s="107" t="s">
        <v>67</v>
      </c>
      <c r="AJ94" s="108">
        <v>40</v>
      </c>
      <c r="AK94" s="103" t="str">
        <f t="shared" si="1"/>
        <v/>
      </c>
      <c r="AM94" s="107" t="s">
        <v>33</v>
      </c>
    </row>
    <row r="95" spans="29:41" hidden="1" x14ac:dyDescent="0.25">
      <c r="AG95" s="107" t="s">
        <v>38</v>
      </c>
      <c r="AH95" s="107" t="s">
        <v>64</v>
      </c>
      <c r="AI95" s="107" t="s">
        <v>68</v>
      </c>
      <c r="AJ95" s="108">
        <v>45</v>
      </c>
      <c r="AK95" s="103" t="str">
        <f t="shared" si="1"/>
        <v/>
      </c>
      <c r="AM95" s="107" t="s">
        <v>64</v>
      </c>
    </row>
    <row r="96" spans="29:41" hidden="1" x14ac:dyDescent="0.25">
      <c r="AG96" s="107" t="s">
        <v>38</v>
      </c>
      <c r="AH96" s="107" t="s">
        <v>64</v>
      </c>
      <c r="AI96" s="107" t="s">
        <v>69</v>
      </c>
      <c r="AJ96" s="108">
        <v>40</v>
      </c>
      <c r="AK96" s="103" t="str">
        <f t="shared" si="1"/>
        <v/>
      </c>
      <c r="AM96" s="107"/>
    </row>
    <row r="97" spans="30:41" hidden="1" x14ac:dyDescent="0.25">
      <c r="AG97" s="107" t="s">
        <v>38</v>
      </c>
      <c r="AH97" s="107" t="s">
        <v>64</v>
      </c>
      <c r="AI97" s="107" t="s">
        <v>70</v>
      </c>
      <c r="AJ97" s="108">
        <v>35</v>
      </c>
      <c r="AK97" s="103" t="str">
        <f t="shared" si="1"/>
        <v/>
      </c>
    </row>
    <row r="98" spans="30:41" hidden="1" x14ac:dyDescent="0.25">
      <c r="AG98" s="107" t="s">
        <v>38</v>
      </c>
      <c r="AH98" s="107" t="s">
        <v>64</v>
      </c>
      <c r="AI98" s="107" t="s">
        <v>71</v>
      </c>
      <c r="AJ98" s="108">
        <v>28</v>
      </c>
      <c r="AK98" s="103" t="str">
        <f t="shared" si="1"/>
        <v/>
      </c>
      <c r="AL98" s="107" t="s">
        <v>32</v>
      </c>
      <c r="AM98" s="107" t="s">
        <v>58</v>
      </c>
      <c r="AN98" s="108">
        <v>95</v>
      </c>
      <c r="AO98" s="103">
        <f>IF(AND(AL98=$G$10,AM98=$G$12),1,0)</f>
        <v>1</v>
      </c>
    </row>
    <row r="99" spans="30:41" hidden="1" x14ac:dyDescent="0.25">
      <c r="AG99" s="107" t="s">
        <v>38</v>
      </c>
      <c r="AH99" s="107" t="s">
        <v>64</v>
      </c>
      <c r="AI99" s="107" t="s">
        <v>72</v>
      </c>
      <c r="AJ99" s="108">
        <v>22</v>
      </c>
      <c r="AK99" s="103" t="str">
        <f t="shared" si="1"/>
        <v/>
      </c>
      <c r="AL99" s="107" t="s">
        <v>32</v>
      </c>
      <c r="AM99" s="107" t="s">
        <v>61</v>
      </c>
      <c r="AN99" s="108">
        <v>65</v>
      </c>
      <c r="AO99" s="103">
        <f>IF(AND(AL99=$G$10,AM99=$G$12),1,0)</f>
        <v>0</v>
      </c>
    </row>
    <row r="100" spans="30:41" hidden="1" x14ac:dyDescent="0.25">
      <c r="AG100" s="107" t="s">
        <v>38</v>
      </c>
      <c r="AH100" s="107" t="s">
        <v>64</v>
      </c>
      <c r="AI100" s="107" t="s">
        <v>73</v>
      </c>
      <c r="AJ100" s="108">
        <v>15</v>
      </c>
      <c r="AK100" s="103" t="str">
        <f t="shared" si="1"/>
        <v/>
      </c>
      <c r="AL100" s="107" t="s">
        <v>32</v>
      </c>
      <c r="AM100" s="107" t="s">
        <v>56</v>
      </c>
      <c r="AN100" s="108">
        <v>55</v>
      </c>
      <c r="AO100" s="103">
        <f>IF(AND(AL100=$G$10,AM100=$G$12),1,0)</f>
        <v>0</v>
      </c>
    </row>
    <row r="101" spans="30:41" hidden="1" x14ac:dyDescent="0.25">
      <c r="AG101" s="107" t="s">
        <v>38</v>
      </c>
      <c r="AH101" s="107" t="s">
        <v>64</v>
      </c>
      <c r="AI101" s="107" t="s">
        <v>74</v>
      </c>
      <c r="AJ101" s="108">
        <v>10</v>
      </c>
      <c r="AK101" s="103" t="str">
        <f t="shared" si="1"/>
        <v/>
      </c>
      <c r="AL101" s="107" t="s">
        <v>32</v>
      </c>
      <c r="AM101" s="107" t="s">
        <v>34</v>
      </c>
      <c r="AN101" s="108">
        <v>45</v>
      </c>
      <c r="AO101" s="103">
        <f>IF(AND(AL101=$G$10,AM101=$G$12),1,0)</f>
        <v>0</v>
      </c>
    </row>
    <row r="102" spans="30:41" hidden="1" x14ac:dyDescent="0.25">
      <c r="AD102" s="107"/>
      <c r="AE102" s="107"/>
      <c r="AF102" s="108"/>
      <c r="AG102" s="107" t="s">
        <v>23</v>
      </c>
      <c r="AH102" s="107" t="s">
        <v>64</v>
      </c>
      <c r="AI102" s="107" t="s">
        <v>75</v>
      </c>
      <c r="AJ102" s="108">
        <v>22</v>
      </c>
      <c r="AK102" s="103" t="str">
        <f t="shared" si="1"/>
        <v/>
      </c>
      <c r="AL102" s="107" t="s">
        <v>32</v>
      </c>
      <c r="AM102" s="107" t="s">
        <v>36</v>
      </c>
      <c r="AN102" s="108">
        <v>30</v>
      </c>
      <c r="AO102" s="103">
        <f>IF(AND(AL102=$G$10,AM102=$G$12),0,0)</f>
        <v>0</v>
      </c>
    </row>
    <row r="103" spans="30:41" hidden="1" x14ac:dyDescent="0.25">
      <c r="AG103" s="107" t="s">
        <v>23</v>
      </c>
      <c r="AH103" s="107" t="s">
        <v>32</v>
      </c>
      <c r="AI103" s="107" t="s">
        <v>57</v>
      </c>
      <c r="AJ103" s="108">
        <v>25</v>
      </c>
      <c r="AK103" s="103" t="str">
        <f t="shared" si="1"/>
        <v/>
      </c>
      <c r="AL103" s="107" t="s">
        <v>32</v>
      </c>
      <c r="AM103" s="107" t="s">
        <v>35</v>
      </c>
      <c r="AN103" s="108">
        <v>45</v>
      </c>
      <c r="AO103" s="103">
        <f>IF(AND(AL103=$G$10,AM103=$G$12),1,0)</f>
        <v>0</v>
      </c>
    </row>
    <row r="104" spans="30:41" hidden="1" x14ac:dyDescent="0.25">
      <c r="AG104" s="107" t="s">
        <v>23</v>
      </c>
      <c r="AH104" s="107" t="s">
        <v>32</v>
      </c>
      <c r="AI104" s="107" t="s">
        <v>59</v>
      </c>
      <c r="AJ104" s="108">
        <v>35</v>
      </c>
      <c r="AK104" s="103" t="str">
        <f t="shared" si="1"/>
        <v/>
      </c>
      <c r="AL104" s="107" t="s">
        <v>32</v>
      </c>
      <c r="AM104" s="107" t="s">
        <v>40</v>
      </c>
      <c r="AN104" s="108">
        <v>30</v>
      </c>
      <c r="AO104" s="103">
        <f>IF(AND(AL104=$G$10,AM104=$G$12),0,0)</f>
        <v>0</v>
      </c>
    </row>
    <row r="105" spans="30:41" hidden="1" x14ac:dyDescent="0.25">
      <c r="AG105" s="107" t="s">
        <v>23</v>
      </c>
      <c r="AH105" s="107" t="s">
        <v>32</v>
      </c>
      <c r="AI105" s="107" t="s">
        <v>52</v>
      </c>
      <c r="AJ105" s="108">
        <v>40</v>
      </c>
      <c r="AK105" s="103" t="str">
        <f t="shared" si="1"/>
        <v/>
      </c>
      <c r="AL105" s="107" t="s">
        <v>33</v>
      </c>
      <c r="AM105" s="107" t="s">
        <v>58</v>
      </c>
      <c r="AN105" s="108">
        <v>70</v>
      </c>
      <c r="AO105" s="103">
        <f>IF(AND(AL105=$G$10,AM105=$G$12),1,0)</f>
        <v>0</v>
      </c>
    </row>
    <row r="106" spans="30:41" hidden="1" x14ac:dyDescent="0.25">
      <c r="AG106" s="107" t="s">
        <v>23</v>
      </c>
      <c r="AH106" s="107" t="s">
        <v>32</v>
      </c>
      <c r="AI106" s="107" t="s">
        <v>51</v>
      </c>
      <c r="AJ106" s="108">
        <v>50</v>
      </c>
      <c r="AK106" s="103" t="str">
        <f t="shared" si="1"/>
        <v/>
      </c>
      <c r="AL106" s="107" t="s">
        <v>33</v>
      </c>
      <c r="AM106" s="107" t="s">
        <v>61</v>
      </c>
      <c r="AN106" s="108">
        <v>55</v>
      </c>
      <c r="AO106" s="103">
        <f>IF(AND(AL106=$G$10,AM106=$G$12),1,0)</f>
        <v>0</v>
      </c>
    </row>
    <row r="107" spans="30:41" hidden="1" x14ac:dyDescent="0.25">
      <c r="AG107" s="107" t="s">
        <v>23</v>
      </c>
      <c r="AH107" s="107" t="s">
        <v>32</v>
      </c>
      <c r="AI107" s="113" t="s">
        <v>50</v>
      </c>
      <c r="AJ107" s="108">
        <v>100</v>
      </c>
      <c r="AK107" s="103" t="str">
        <f t="shared" si="1"/>
        <v/>
      </c>
      <c r="AL107" s="107" t="s">
        <v>33</v>
      </c>
      <c r="AM107" s="107" t="s">
        <v>56</v>
      </c>
      <c r="AN107" s="108">
        <v>48</v>
      </c>
      <c r="AO107" s="103">
        <f>IF(AND(AL107=$G$10,AM107=$G$12),1,0)</f>
        <v>0</v>
      </c>
    </row>
    <row r="108" spans="30:41" hidden="1" x14ac:dyDescent="0.25">
      <c r="AG108" s="107" t="s">
        <v>23</v>
      </c>
      <c r="AH108" s="107" t="s">
        <v>32</v>
      </c>
      <c r="AI108" s="107" t="s">
        <v>48</v>
      </c>
      <c r="AJ108" s="108">
        <v>100</v>
      </c>
      <c r="AK108" s="103" t="str">
        <f t="shared" si="1"/>
        <v/>
      </c>
      <c r="AL108" s="107" t="s">
        <v>33</v>
      </c>
      <c r="AM108" s="107" t="s">
        <v>34</v>
      </c>
      <c r="AN108" s="108">
        <v>40</v>
      </c>
      <c r="AO108" s="103">
        <f>IF(AND(AL108=$G$10,AM108=$G$12),1,0)</f>
        <v>0</v>
      </c>
    </row>
    <row r="109" spans="30:41" hidden="1" x14ac:dyDescent="0.25">
      <c r="AG109" s="107" t="s">
        <v>23</v>
      </c>
      <c r="AH109" s="107" t="s">
        <v>32</v>
      </c>
      <c r="AI109" s="107" t="s">
        <v>49</v>
      </c>
      <c r="AJ109" s="108">
        <v>200</v>
      </c>
      <c r="AK109" s="103" t="str">
        <f t="shared" si="1"/>
        <v/>
      </c>
      <c r="AL109" s="107" t="s">
        <v>33</v>
      </c>
      <c r="AM109" s="107" t="s">
        <v>36</v>
      </c>
      <c r="AN109" s="108">
        <v>30</v>
      </c>
      <c r="AO109" s="103">
        <f>IF(AND(AL109=$G$10,AM109=$G$12),0,0)</f>
        <v>0</v>
      </c>
    </row>
    <row r="110" spans="30:41" hidden="1" x14ac:dyDescent="0.25">
      <c r="AG110" s="107" t="s">
        <v>23</v>
      </c>
      <c r="AH110" s="107" t="s">
        <v>32</v>
      </c>
      <c r="AI110" s="107" t="s">
        <v>44</v>
      </c>
      <c r="AJ110" s="108">
        <v>150</v>
      </c>
      <c r="AK110" s="103" t="str">
        <f t="shared" si="1"/>
        <v/>
      </c>
      <c r="AL110" s="107" t="s">
        <v>33</v>
      </c>
      <c r="AM110" s="107" t="s">
        <v>35</v>
      </c>
      <c r="AN110" s="108">
        <v>40</v>
      </c>
      <c r="AO110" s="103">
        <f>IF(AND(AL110=$G$10,AM110=$G$12),1,0)</f>
        <v>0</v>
      </c>
    </row>
    <row r="111" spans="30:41" hidden="1" x14ac:dyDescent="0.25">
      <c r="AG111" s="107" t="s">
        <v>23</v>
      </c>
      <c r="AH111" s="107" t="s">
        <v>32</v>
      </c>
      <c r="AI111" s="107" t="s">
        <v>45</v>
      </c>
      <c r="AJ111" s="108">
        <v>300</v>
      </c>
      <c r="AK111" s="103" t="str">
        <f t="shared" si="1"/>
        <v/>
      </c>
      <c r="AL111" s="107" t="s">
        <v>33</v>
      </c>
      <c r="AM111" s="107" t="s">
        <v>40</v>
      </c>
      <c r="AN111" s="108">
        <v>30</v>
      </c>
      <c r="AO111" s="103">
        <f>IF(AND(AL111=$G$10,AM111=$G$12),0,0)</f>
        <v>0</v>
      </c>
    </row>
    <row r="112" spans="30:41" hidden="1" x14ac:dyDescent="0.25">
      <c r="AG112" s="107" t="s">
        <v>23</v>
      </c>
      <c r="AH112" s="107" t="s">
        <v>33</v>
      </c>
      <c r="AI112" s="107" t="s">
        <v>57</v>
      </c>
      <c r="AJ112" s="108">
        <v>25</v>
      </c>
      <c r="AK112" s="103" t="str">
        <f t="shared" si="1"/>
        <v/>
      </c>
      <c r="AO112" s="103">
        <f t="shared" ref="AO112:AO117" si="2">IF(AND(AL112=$G$10,AM112=$G$12),1,0)</f>
        <v>0</v>
      </c>
    </row>
    <row r="113" spans="33:41" hidden="1" x14ac:dyDescent="0.25">
      <c r="AG113" s="107" t="s">
        <v>23</v>
      </c>
      <c r="AH113" s="107" t="s">
        <v>33</v>
      </c>
      <c r="AI113" s="107" t="s">
        <v>59</v>
      </c>
      <c r="AJ113" s="108">
        <v>35</v>
      </c>
      <c r="AK113" s="103" t="str">
        <f t="shared" si="1"/>
        <v/>
      </c>
      <c r="AL113" s="107" t="s">
        <v>64</v>
      </c>
      <c r="AM113" s="107" t="s">
        <v>65</v>
      </c>
      <c r="AN113" s="108">
        <v>50</v>
      </c>
      <c r="AO113" s="103">
        <f t="shared" si="2"/>
        <v>0</v>
      </c>
    </row>
    <row r="114" spans="33:41" hidden="1" x14ac:dyDescent="0.25">
      <c r="AG114" s="107" t="s">
        <v>23</v>
      </c>
      <c r="AH114" s="107" t="s">
        <v>33</v>
      </c>
      <c r="AI114" s="107" t="s">
        <v>52</v>
      </c>
      <c r="AJ114" s="108">
        <v>40</v>
      </c>
      <c r="AK114" s="103" t="str">
        <f t="shared" si="1"/>
        <v/>
      </c>
      <c r="AL114" s="107" t="s">
        <v>64</v>
      </c>
      <c r="AM114" s="107" t="s">
        <v>66</v>
      </c>
      <c r="AN114" s="108">
        <v>45</v>
      </c>
      <c r="AO114" s="103">
        <f t="shared" si="2"/>
        <v>0</v>
      </c>
    </row>
    <row r="115" spans="33:41" hidden="1" x14ac:dyDescent="0.25">
      <c r="AG115" s="107" t="s">
        <v>23</v>
      </c>
      <c r="AH115" s="107" t="s">
        <v>33</v>
      </c>
      <c r="AI115" s="107" t="s">
        <v>51</v>
      </c>
      <c r="AJ115" s="108">
        <v>35</v>
      </c>
      <c r="AK115" s="103" t="str">
        <f t="shared" si="1"/>
        <v/>
      </c>
      <c r="AL115" s="107" t="s">
        <v>64</v>
      </c>
      <c r="AM115" s="107" t="s">
        <v>67</v>
      </c>
      <c r="AN115" s="108">
        <v>40</v>
      </c>
      <c r="AO115" s="103">
        <f t="shared" si="2"/>
        <v>0</v>
      </c>
    </row>
    <row r="116" spans="33:41" hidden="1" x14ac:dyDescent="0.25">
      <c r="AG116" s="107" t="s">
        <v>23</v>
      </c>
      <c r="AH116" s="107" t="s">
        <v>33</v>
      </c>
      <c r="AI116" s="107" t="s">
        <v>50</v>
      </c>
      <c r="AJ116" s="108">
        <v>50</v>
      </c>
      <c r="AK116" s="103" t="str">
        <f t="shared" si="1"/>
        <v/>
      </c>
      <c r="AL116" s="107" t="s">
        <v>64</v>
      </c>
      <c r="AM116" s="107" t="s">
        <v>68</v>
      </c>
      <c r="AN116" s="108">
        <v>45</v>
      </c>
      <c r="AO116" s="103">
        <f t="shared" si="2"/>
        <v>0</v>
      </c>
    </row>
    <row r="117" spans="33:41" hidden="1" x14ac:dyDescent="0.25">
      <c r="AG117" s="107" t="s">
        <v>23</v>
      </c>
      <c r="AH117" s="107" t="s">
        <v>33</v>
      </c>
      <c r="AI117" s="107" t="s">
        <v>48</v>
      </c>
      <c r="AJ117" s="108">
        <v>50</v>
      </c>
      <c r="AK117" s="103" t="str">
        <f t="shared" si="1"/>
        <v/>
      </c>
      <c r="AL117" s="107" t="s">
        <v>64</v>
      </c>
      <c r="AM117" s="107" t="s">
        <v>69</v>
      </c>
      <c r="AN117" s="108">
        <v>40</v>
      </c>
      <c r="AO117" s="103">
        <f t="shared" si="2"/>
        <v>0</v>
      </c>
    </row>
    <row r="118" spans="33:41" hidden="1" x14ac:dyDescent="0.25">
      <c r="AG118" s="107" t="s">
        <v>23</v>
      </c>
      <c r="AH118" s="107" t="s">
        <v>33</v>
      </c>
      <c r="AI118" s="107" t="s">
        <v>49</v>
      </c>
      <c r="AJ118" s="108">
        <v>100</v>
      </c>
      <c r="AK118" s="103" t="str">
        <f t="shared" si="1"/>
        <v/>
      </c>
      <c r="AL118" s="107" t="s">
        <v>64</v>
      </c>
      <c r="AM118" s="107" t="s">
        <v>70</v>
      </c>
      <c r="AN118" s="108">
        <v>35</v>
      </c>
      <c r="AO118" s="103">
        <f>IF(AND(AL118=$G$10,AM118=$G$12),0,0)</f>
        <v>0</v>
      </c>
    </row>
    <row r="119" spans="33:41" hidden="1" x14ac:dyDescent="0.25">
      <c r="AG119" s="107" t="s">
        <v>23</v>
      </c>
      <c r="AH119" s="103" t="s">
        <v>33</v>
      </c>
      <c r="AI119" s="107" t="s">
        <v>44</v>
      </c>
      <c r="AJ119" s="108">
        <v>75</v>
      </c>
      <c r="AK119" s="103" t="str">
        <f t="shared" si="1"/>
        <v/>
      </c>
      <c r="AL119" s="107" t="s">
        <v>64</v>
      </c>
      <c r="AM119" s="107" t="s">
        <v>71</v>
      </c>
      <c r="AN119" s="108">
        <v>28</v>
      </c>
      <c r="AO119" s="103">
        <f>IF(AND(AL119=$G$10,AM119=$G$12),0,0)</f>
        <v>0</v>
      </c>
    </row>
    <row r="120" spans="33:41" hidden="1" x14ac:dyDescent="0.25">
      <c r="AG120" s="107" t="s">
        <v>23</v>
      </c>
      <c r="AH120" s="103" t="s">
        <v>33</v>
      </c>
      <c r="AI120" s="107" t="s">
        <v>45</v>
      </c>
      <c r="AJ120" s="108">
        <v>150</v>
      </c>
      <c r="AK120" s="103" t="str">
        <f t="shared" si="1"/>
        <v/>
      </c>
      <c r="AL120" s="107" t="s">
        <v>64</v>
      </c>
      <c r="AM120" s="107" t="s">
        <v>72</v>
      </c>
      <c r="AN120" s="108">
        <v>22</v>
      </c>
      <c r="AO120" s="103">
        <f t="shared" ref="AO120:AO125" si="3">IF(AND(AL120=$G$10,AM120=$G$12),1,0)</f>
        <v>0</v>
      </c>
    </row>
    <row r="121" spans="33:41" hidden="1" x14ac:dyDescent="0.25">
      <c r="AG121" s="107" t="s">
        <v>43</v>
      </c>
      <c r="AH121" s="107" t="s">
        <v>32</v>
      </c>
      <c r="AI121" s="107" t="s">
        <v>58</v>
      </c>
      <c r="AJ121" s="108">
        <v>95</v>
      </c>
      <c r="AK121" s="103" t="str">
        <f t="shared" si="1"/>
        <v/>
      </c>
      <c r="AL121" s="107" t="s">
        <v>64</v>
      </c>
      <c r="AM121" s="107" t="s">
        <v>73</v>
      </c>
      <c r="AN121" s="108">
        <v>15</v>
      </c>
      <c r="AO121" s="103">
        <f t="shared" si="3"/>
        <v>0</v>
      </c>
    </row>
    <row r="122" spans="33:41" hidden="1" x14ac:dyDescent="0.25">
      <c r="AG122" s="107" t="s">
        <v>43</v>
      </c>
      <c r="AH122" s="107" t="s">
        <v>32</v>
      </c>
      <c r="AI122" s="107" t="s">
        <v>61</v>
      </c>
      <c r="AJ122" s="108">
        <v>65</v>
      </c>
      <c r="AK122" s="103" t="str">
        <f t="shared" si="1"/>
        <v/>
      </c>
      <c r="AL122" s="107" t="s">
        <v>64</v>
      </c>
      <c r="AM122" s="107" t="s">
        <v>74</v>
      </c>
      <c r="AN122" s="108">
        <v>10</v>
      </c>
      <c r="AO122" s="103">
        <f t="shared" si="3"/>
        <v>0</v>
      </c>
    </row>
    <row r="123" spans="33:41" hidden="1" x14ac:dyDescent="0.25">
      <c r="AG123" s="107" t="s">
        <v>43</v>
      </c>
      <c r="AH123" s="107" t="s">
        <v>32</v>
      </c>
      <c r="AI123" s="107" t="s">
        <v>56</v>
      </c>
      <c r="AJ123" s="108">
        <v>55</v>
      </c>
      <c r="AK123" s="103" t="str">
        <f t="shared" si="1"/>
        <v/>
      </c>
      <c r="AL123" s="107"/>
      <c r="AM123" s="107"/>
      <c r="AN123" s="108"/>
      <c r="AO123" s="103">
        <f t="shared" si="3"/>
        <v>0</v>
      </c>
    </row>
    <row r="124" spans="33:41" hidden="1" x14ac:dyDescent="0.25">
      <c r="AG124" s="107" t="s">
        <v>43</v>
      </c>
      <c r="AH124" s="107" t="s">
        <v>32</v>
      </c>
      <c r="AI124" s="107" t="s">
        <v>34</v>
      </c>
      <c r="AJ124" s="108">
        <v>45</v>
      </c>
      <c r="AK124" s="103" t="str">
        <f t="shared" si="1"/>
        <v/>
      </c>
      <c r="AL124" s="107"/>
      <c r="AM124" s="107"/>
      <c r="AN124" s="108"/>
      <c r="AO124" s="103">
        <f t="shared" si="3"/>
        <v>0</v>
      </c>
    </row>
    <row r="125" spans="33:41" hidden="1" x14ac:dyDescent="0.25">
      <c r="AG125" s="107" t="s">
        <v>43</v>
      </c>
      <c r="AH125" s="107" t="s">
        <v>32</v>
      </c>
      <c r="AI125" s="107" t="s">
        <v>36</v>
      </c>
      <c r="AJ125" s="108">
        <v>30</v>
      </c>
      <c r="AK125" s="103" t="str">
        <f t="shared" si="1"/>
        <v/>
      </c>
      <c r="AL125" s="107"/>
      <c r="AM125" s="107"/>
      <c r="AN125" s="108"/>
      <c r="AO125" s="103">
        <f t="shared" si="3"/>
        <v>0</v>
      </c>
    </row>
    <row r="126" spans="33:41" hidden="1" x14ac:dyDescent="0.25">
      <c r="AG126" s="107" t="s">
        <v>43</v>
      </c>
      <c r="AH126" s="107" t="s">
        <v>33</v>
      </c>
      <c r="AI126" s="107" t="s">
        <v>58</v>
      </c>
      <c r="AJ126" s="108">
        <v>70</v>
      </c>
      <c r="AK126" s="103" t="str">
        <f t="shared" si="1"/>
        <v/>
      </c>
      <c r="AL126" s="107"/>
      <c r="AM126" s="107"/>
      <c r="AN126" s="108"/>
      <c r="AO126" s="103">
        <f>IF(AND(AL126=$G$10,AM126=$G$12),0,0)</f>
        <v>0</v>
      </c>
    </row>
    <row r="127" spans="33:41" hidden="1" x14ac:dyDescent="0.25">
      <c r="AG127" s="107" t="s">
        <v>43</v>
      </c>
      <c r="AH127" s="107" t="s">
        <v>33</v>
      </c>
      <c r="AI127" s="107" t="s">
        <v>61</v>
      </c>
      <c r="AJ127" s="108">
        <v>55</v>
      </c>
      <c r="AK127" s="103" t="str">
        <f t="shared" si="1"/>
        <v/>
      </c>
      <c r="AL127" s="107"/>
      <c r="AM127" s="107"/>
      <c r="AN127" s="108"/>
      <c r="AO127" s="103">
        <f>IF(AND(AL127=$G$10,AM127=$G$12),0,0)</f>
        <v>0</v>
      </c>
    </row>
    <row r="128" spans="33:41" hidden="1" x14ac:dyDescent="0.25">
      <c r="AG128" s="107" t="s">
        <v>43</v>
      </c>
      <c r="AH128" s="107" t="s">
        <v>33</v>
      </c>
      <c r="AI128" s="107" t="s">
        <v>56</v>
      </c>
      <c r="AJ128" s="108">
        <v>48</v>
      </c>
      <c r="AK128" s="103" t="str">
        <f t="shared" si="1"/>
        <v/>
      </c>
    </row>
    <row r="129" spans="33:40" hidden="1" x14ac:dyDescent="0.25">
      <c r="AG129" s="107" t="s">
        <v>43</v>
      </c>
      <c r="AH129" s="107" t="s">
        <v>33</v>
      </c>
      <c r="AI129" s="107" t="s">
        <v>34</v>
      </c>
      <c r="AJ129" s="108">
        <v>40</v>
      </c>
      <c r="AK129" s="103" t="str">
        <f t="shared" si="1"/>
        <v/>
      </c>
      <c r="AL129" s="103" t="e">
        <f>IF(AND(C5=AM88,G10=AL132),VLOOKUP(G12,AM132:AN140,2,FALSE),IF(AND(C5=AM88,G10=AL142),VLOOKUP(G12,AM142:AN150,2,FALSE),IF(AND(C5=AM87,G10=AL100),VLOOKUP(G12,AM98:AN102,2,FALSE),IF(AND(C5=AM87,G10=AL108),VLOOKUP(G12,AM106:AN109,2,FALSE),IF(AND(C5=AM91,G10=AL100),VLOOKUP(G12,AM103:AN104,2,FALSE),IF(AND(C5=AM91,G10=AL108),VLOOKUP(G12,AM110:AN111,2,FALSE),IF(G10=AL106,VLOOKUP(G12,AM106:AN109,2,FALSE),IF(G10=AL99,VLOOKUP(G12,AM99:AN102,2,FALSE),IF(G10=AL113,VLOOKUP(G12,AM113:AN122,2,FALSE),"")))))))))</f>
        <v>#N/A</v>
      </c>
    </row>
    <row r="130" spans="33:40" hidden="1" x14ac:dyDescent="0.25">
      <c r="AG130" s="107" t="s">
        <v>43</v>
      </c>
      <c r="AH130" s="107" t="s">
        <v>33</v>
      </c>
      <c r="AI130" s="107" t="s">
        <v>36</v>
      </c>
      <c r="AJ130" s="108">
        <v>30</v>
      </c>
      <c r="AK130" s="103" t="str">
        <f t="shared" si="1"/>
        <v/>
      </c>
    </row>
    <row r="131" spans="33:40" hidden="1" x14ac:dyDescent="0.25">
      <c r="AG131" s="107" t="s">
        <v>43</v>
      </c>
      <c r="AH131" s="107" t="s">
        <v>64</v>
      </c>
      <c r="AI131" s="107" t="s">
        <v>65</v>
      </c>
      <c r="AJ131" s="108">
        <v>50</v>
      </c>
      <c r="AK131" s="103" t="str">
        <f t="shared" si="1"/>
        <v/>
      </c>
    </row>
    <row r="132" spans="33:40" hidden="1" x14ac:dyDescent="0.25">
      <c r="AG132" s="107" t="s">
        <v>43</v>
      </c>
      <c r="AH132" s="107" t="s">
        <v>64</v>
      </c>
      <c r="AI132" s="107" t="s">
        <v>66</v>
      </c>
      <c r="AJ132" s="108">
        <v>45</v>
      </c>
      <c r="AK132" s="103" t="str">
        <f t="shared" si="1"/>
        <v/>
      </c>
      <c r="AL132" s="107" t="s">
        <v>32</v>
      </c>
      <c r="AM132" s="107" t="s">
        <v>57</v>
      </c>
      <c r="AN132" s="108">
        <v>25</v>
      </c>
    </row>
    <row r="133" spans="33:40" hidden="1" x14ac:dyDescent="0.25">
      <c r="AG133" s="107" t="s">
        <v>43</v>
      </c>
      <c r="AH133" s="107" t="s">
        <v>64</v>
      </c>
      <c r="AI133" s="107" t="s">
        <v>67</v>
      </c>
      <c r="AJ133" s="108">
        <v>40</v>
      </c>
      <c r="AK133" s="103" t="str">
        <f t="shared" si="1"/>
        <v/>
      </c>
      <c r="AL133" s="107" t="s">
        <v>32</v>
      </c>
      <c r="AM133" s="107" t="s">
        <v>59</v>
      </c>
      <c r="AN133" s="108">
        <v>35</v>
      </c>
    </row>
    <row r="134" spans="33:40" hidden="1" x14ac:dyDescent="0.25">
      <c r="AG134" s="107" t="s">
        <v>43</v>
      </c>
      <c r="AH134" s="107" t="s">
        <v>64</v>
      </c>
      <c r="AI134" s="107" t="s">
        <v>68</v>
      </c>
      <c r="AJ134" s="108">
        <v>45</v>
      </c>
      <c r="AK134" s="103" t="str">
        <f t="shared" si="1"/>
        <v/>
      </c>
      <c r="AL134" s="107" t="s">
        <v>32</v>
      </c>
      <c r="AM134" s="107" t="s">
        <v>52</v>
      </c>
      <c r="AN134" s="108">
        <v>40</v>
      </c>
    </row>
    <row r="135" spans="33:40" hidden="1" x14ac:dyDescent="0.25">
      <c r="AG135" s="107" t="s">
        <v>43</v>
      </c>
      <c r="AH135" s="107" t="s">
        <v>64</v>
      </c>
      <c r="AI135" s="107" t="s">
        <v>69</v>
      </c>
      <c r="AJ135" s="108">
        <v>40</v>
      </c>
      <c r="AK135" s="103" t="str">
        <f t="shared" si="1"/>
        <v/>
      </c>
      <c r="AL135" s="107" t="s">
        <v>32</v>
      </c>
      <c r="AM135" s="107" t="s">
        <v>51</v>
      </c>
      <c r="AN135" s="108">
        <v>50</v>
      </c>
    </row>
    <row r="136" spans="33:40" ht="13" hidden="1" customHeight="1" x14ac:dyDescent="0.25">
      <c r="AG136" s="107" t="s">
        <v>43</v>
      </c>
      <c r="AH136" s="107" t="s">
        <v>64</v>
      </c>
      <c r="AI136" s="107" t="s">
        <v>70</v>
      </c>
      <c r="AJ136" s="108">
        <v>35</v>
      </c>
      <c r="AK136" s="103" t="str">
        <f t="shared" si="1"/>
        <v/>
      </c>
      <c r="AL136" s="107" t="s">
        <v>32</v>
      </c>
      <c r="AM136" s="113" t="s">
        <v>50</v>
      </c>
      <c r="AN136" s="108">
        <v>100</v>
      </c>
    </row>
    <row r="137" spans="33:40" hidden="1" x14ac:dyDescent="0.25">
      <c r="AG137" s="107" t="s">
        <v>43</v>
      </c>
      <c r="AH137" s="107" t="s">
        <v>64</v>
      </c>
      <c r="AI137" s="107" t="s">
        <v>71</v>
      </c>
      <c r="AJ137" s="108">
        <v>28</v>
      </c>
      <c r="AK137" s="103" t="str">
        <f t="shared" si="1"/>
        <v/>
      </c>
      <c r="AL137" s="107" t="s">
        <v>32</v>
      </c>
      <c r="AM137" s="107" t="s">
        <v>48</v>
      </c>
      <c r="AN137" s="108">
        <v>100</v>
      </c>
    </row>
    <row r="138" spans="33:40" hidden="1" x14ac:dyDescent="0.25">
      <c r="AG138" s="107" t="s">
        <v>43</v>
      </c>
      <c r="AH138" s="107" t="s">
        <v>64</v>
      </c>
      <c r="AI138" s="107" t="s">
        <v>72</v>
      </c>
      <c r="AJ138" s="108">
        <v>22</v>
      </c>
      <c r="AK138" s="103" t="str">
        <f t="shared" si="1"/>
        <v/>
      </c>
      <c r="AL138" s="107" t="s">
        <v>32</v>
      </c>
      <c r="AM138" s="107" t="s">
        <v>49</v>
      </c>
      <c r="AN138" s="108">
        <v>200</v>
      </c>
    </row>
    <row r="139" spans="33:40" hidden="1" x14ac:dyDescent="0.25">
      <c r="AG139" s="107" t="s">
        <v>43</v>
      </c>
      <c r="AH139" s="107" t="s">
        <v>64</v>
      </c>
      <c r="AI139" s="107" t="s">
        <v>73</v>
      </c>
      <c r="AJ139" s="108">
        <v>15</v>
      </c>
      <c r="AK139" s="103" t="str">
        <f t="shared" si="1"/>
        <v/>
      </c>
      <c r="AL139" s="107" t="s">
        <v>32</v>
      </c>
      <c r="AM139" s="107" t="s">
        <v>44</v>
      </c>
      <c r="AN139" s="108">
        <v>150</v>
      </c>
    </row>
    <row r="140" spans="33:40" hidden="1" x14ac:dyDescent="0.25">
      <c r="AG140" s="107" t="s">
        <v>43</v>
      </c>
      <c r="AH140" s="107" t="s">
        <v>64</v>
      </c>
      <c r="AI140" s="107" t="s">
        <v>74</v>
      </c>
      <c r="AJ140" s="108">
        <v>10</v>
      </c>
      <c r="AK140" s="103" t="str">
        <f t="shared" si="1"/>
        <v/>
      </c>
      <c r="AL140" s="107" t="s">
        <v>32</v>
      </c>
      <c r="AM140" s="107" t="s">
        <v>45</v>
      </c>
      <c r="AN140" s="108">
        <v>300</v>
      </c>
    </row>
    <row r="141" spans="33:40" hidden="1" x14ac:dyDescent="0.25">
      <c r="AG141" s="103" t="s">
        <v>39</v>
      </c>
      <c r="AH141" s="107" t="s">
        <v>32</v>
      </c>
      <c r="AI141" s="107" t="s">
        <v>35</v>
      </c>
      <c r="AJ141" s="108">
        <v>45</v>
      </c>
      <c r="AK141" s="103" t="str">
        <f t="shared" si="1"/>
        <v/>
      </c>
    </row>
    <row r="142" spans="33:40" hidden="1" x14ac:dyDescent="0.25">
      <c r="AG142" s="103" t="s">
        <v>39</v>
      </c>
      <c r="AH142" s="107" t="s">
        <v>32</v>
      </c>
      <c r="AI142" s="107" t="s">
        <v>40</v>
      </c>
      <c r="AJ142" s="108">
        <v>30</v>
      </c>
      <c r="AK142" s="103" t="str">
        <f t="shared" si="1"/>
        <v/>
      </c>
      <c r="AL142" s="107" t="s">
        <v>33</v>
      </c>
      <c r="AM142" s="107" t="s">
        <v>57</v>
      </c>
      <c r="AN142" s="108">
        <v>25</v>
      </c>
    </row>
    <row r="143" spans="33:40" hidden="1" x14ac:dyDescent="0.25">
      <c r="AG143" s="103" t="s">
        <v>39</v>
      </c>
      <c r="AH143" s="107" t="s">
        <v>33</v>
      </c>
      <c r="AI143" s="107" t="s">
        <v>35</v>
      </c>
      <c r="AJ143" s="108">
        <v>40</v>
      </c>
      <c r="AK143" s="103" t="str">
        <f t="shared" si="1"/>
        <v/>
      </c>
      <c r="AL143" s="107" t="s">
        <v>33</v>
      </c>
      <c r="AM143" s="107" t="s">
        <v>59</v>
      </c>
      <c r="AN143" s="108">
        <v>35</v>
      </c>
    </row>
    <row r="144" spans="33:40" hidden="1" x14ac:dyDescent="0.25">
      <c r="AG144" s="103" t="s">
        <v>39</v>
      </c>
      <c r="AH144" s="107" t="s">
        <v>33</v>
      </c>
      <c r="AI144" s="107" t="s">
        <v>40</v>
      </c>
      <c r="AJ144" s="108">
        <v>30</v>
      </c>
      <c r="AK144" s="103" t="str">
        <f t="shared" si="1"/>
        <v/>
      </c>
      <c r="AL144" s="107" t="s">
        <v>33</v>
      </c>
      <c r="AM144" s="107" t="s">
        <v>52</v>
      </c>
      <c r="AN144" s="108">
        <v>40</v>
      </c>
    </row>
    <row r="145" spans="33:41" hidden="1" x14ac:dyDescent="0.25">
      <c r="AG145" s="103" t="s">
        <v>39</v>
      </c>
      <c r="AH145" s="107" t="s">
        <v>64</v>
      </c>
      <c r="AI145" s="107" t="s">
        <v>75</v>
      </c>
      <c r="AJ145" s="108">
        <v>22</v>
      </c>
      <c r="AK145" s="103" t="str">
        <f t="shared" si="1"/>
        <v/>
      </c>
      <c r="AL145" s="107" t="s">
        <v>33</v>
      </c>
      <c r="AM145" s="107" t="s">
        <v>51</v>
      </c>
      <c r="AN145" s="108">
        <v>35</v>
      </c>
    </row>
    <row r="146" spans="33:41" hidden="1" x14ac:dyDescent="0.25">
      <c r="AG146" s="107" t="s">
        <v>25</v>
      </c>
      <c r="AH146" s="107" t="s">
        <v>32</v>
      </c>
      <c r="AI146" s="107" t="s">
        <v>75</v>
      </c>
      <c r="AJ146" s="108"/>
      <c r="AK146" s="103" t="str">
        <f t="shared" si="1"/>
        <v/>
      </c>
      <c r="AL146" s="107" t="s">
        <v>33</v>
      </c>
      <c r="AM146" s="107" t="s">
        <v>50</v>
      </c>
      <c r="AN146" s="108">
        <v>50</v>
      </c>
    </row>
    <row r="147" spans="33:41" hidden="1" x14ac:dyDescent="0.25">
      <c r="AG147" s="107" t="s">
        <v>25</v>
      </c>
      <c r="AH147" s="107" t="s">
        <v>33</v>
      </c>
      <c r="AI147" s="107" t="s">
        <v>75</v>
      </c>
      <c r="AJ147" s="108"/>
      <c r="AK147" s="103" t="str">
        <f t="shared" ref="AK147" si="4">IF(AND(AG147=$C$5, AH147=$G$10), ROW(), "")</f>
        <v/>
      </c>
      <c r="AL147" s="107" t="s">
        <v>33</v>
      </c>
      <c r="AM147" s="107" t="s">
        <v>48</v>
      </c>
      <c r="AN147" s="108">
        <v>50</v>
      </c>
    </row>
    <row r="148" spans="33:41" hidden="1" x14ac:dyDescent="0.25">
      <c r="AG148" s="107" t="s">
        <v>25</v>
      </c>
      <c r="AH148" s="107" t="s">
        <v>64</v>
      </c>
      <c r="AI148" s="107" t="s">
        <v>75</v>
      </c>
      <c r="AJ148" s="108"/>
      <c r="AL148" s="107" t="s">
        <v>33</v>
      </c>
      <c r="AM148" s="107" t="s">
        <v>49</v>
      </c>
      <c r="AN148" s="108">
        <v>100</v>
      </c>
    </row>
    <row r="149" spans="33:41" hidden="1" x14ac:dyDescent="0.25">
      <c r="AJ149" s="108"/>
      <c r="AL149" s="103" t="s">
        <v>33</v>
      </c>
      <c r="AM149" s="107" t="s">
        <v>44</v>
      </c>
      <c r="AN149" s="108">
        <v>75</v>
      </c>
    </row>
    <row r="150" spans="33:41" hidden="1" x14ac:dyDescent="0.25">
      <c r="AG150" s="103" t="str" cm="1">
        <f t="array" ref="AG150:AJ154">_xlfn._xlws.FILTER(AG82:AJ147, (AG82:AG147=C5)*(AH82:AH147=G10), "")</f>
        <v>Meisterschaftsspiel</v>
      </c>
      <c r="AH150" s="103" t="str">
        <v>Männer</v>
      </c>
      <c r="AI150" s="103" t="str">
        <v>Regionalliga</v>
      </c>
      <c r="AJ150" s="108">
        <v>95</v>
      </c>
      <c r="AL150" s="103" t="s">
        <v>33</v>
      </c>
      <c r="AM150" s="107" t="s">
        <v>45</v>
      </c>
      <c r="AN150" s="108">
        <v>150</v>
      </c>
    </row>
    <row r="151" spans="33:41" hidden="1" x14ac:dyDescent="0.25">
      <c r="AG151" s="103" t="str">
        <v>Meisterschaftsspiel</v>
      </c>
      <c r="AH151" s="103" t="str">
        <v>Männer</v>
      </c>
      <c r="AI151" s="103" t="str">
        <v>Oberliga</v>
      </c>
      <c r="AJ151" s="108">
        <v>65</v>
      </c>
      <c r="AO151" s="103">
        <f>SUM(AO124:AO150,AO116:AO119,AO99:AO111)</f>
        <v>0</v>
      </c>
    </row>
    <row r="152" spans="33:41" hidden="1" x14ac:dyDescent="0.25">
      <c r="AG152" s="103" t="str">
        <v>Meisterschaftsspiel</v>
      </c>
      <c r="AH152" s="103" t="str">
        <v>Männer</v>
      </c>
      <c r="AI152" s="103" t="str">
        <v>Verbandsliga</v>
      </c>
      <c r="AJ152" s="108">
        <v>55</v>
      </c>
    </row>
    <row r="153" spans="33:41" hidden="1" x14ac:dyDescent="0.25">
      <c r="AG153" s="103" t="str">
        <v>Meisterschaftsspiel</v>
      </c>
      <c r="AH153" s="103" t="str">
        <v>Männer</v>
      </c>
      <c r="AI153" s="103" t="str">
        <v>Landesliga</v>
      </c>
      <c r="AJ153" s="108">
        <v>45</v>
      </c>
      <c r="AL153" s="103" t="e">
        <f>IF(C5=AM90,AL1,IF(AM153=1,AM132:AM140,IF(AM154=1,AM142:AM150,IF(AM155=1,AM103:AM104,IF(AND(C5=AM91,G10=AL108),AM110:AM111,IF(G10=AM93,AM99:AM102,IF(G10=AM94,AM113:AM122,IF(G10=AM95,AM106:AM109,""))))))))</f>
        <v>#VALUE!</v>
      </c>
      <c r="AM153" s="103">
        <f>IF(AND(C5=AM88,G10=AL132),1,0)</f>
        <v>0</v>
      </c>
    </row>
    <row r="154" spans="33:41" hidden="1" x14ac:dyDescent="0.25">
      <c r="AG154" s="103" t="str">
        <v>Meisterschaftsspiel</v>
      </c>
      <c r="AH154" s="103" t="str">
        <v>Männer</v>
      </c>
      <c r="AI154" s="103" t="str">
        <v>Bezirksspielklassen</v>
      </c>
      <c r="AJ154" s="108">
        <v>30</v>
      </c>
      <c r="AM154" s="103">
        <f>IF(AND(C5=AM88,G10=AL142),1,0)</f>
        <v>0</v>
      </c>
    </row>
    <row r="155" spans="33:41" hidden="1" x14ac:dyDescent="0.25">
      <c r="AJ155" s="108"/>
      <c r="AM155" s="103">
        <f>IF(AND(C5=AM91,G10=AL99),1,0)</f>
        <v>0</v>
      </c>
    </row>
    <row r="156" spans="33:41" hidden="1" x14ac:dyDescent="0.25">
      <c r="AJ156" s="108"/>
    </row>
    <row r="157" spans="33:41" hidden="1" x14ac:dyDescent="0.25">
      <c r="AJ157" s="108"/>
    </row>
    <row r="158" spans="33:41" hidden="1" x14ac:dyDescent="0.25">
      <c r="AJ158" s="108"/>
    </row>
    <row r="162" spans="33:36" hidden="1" x14ac:dyDescent="0.25">
      <c r="AG162" s="103" t="str" cm="1">
        <f t="array" ref="AG162:AJ162">_xlfn._xlws.FILTER(AG82:AJ145,(AG82:AG145=C5)*(AH82:AH145=G10)*(AI82:AI145=G12), "")</f>
        <v>Meisterschaftsspiel</v>
      </c>
      <c r="AH162" s="103" t="str">
        <v>Männer</v>
      </c>
      <c r="AI162" s="103" t="str">
        <v>Regionalliga</v>
      </c>
      <c r="AJ162" s="108">
        <v>95</v>
      </c>
    </row>
    <row r="999" spans="40:40" hidden="1" x14ac:dyDescent="0.25">
      <c r="AN999" s="103" t="b">
        <v>0</v>
      </c>
    </row>
  </sheetData>
  <sheetProtection algorithmName="SHA-512" hashValue="YmDJvwI5OBZMwezSYXRfd857AVWpjgM+ggk94TFSvHRJ9HmTy2nPeqmhBbBkQQmhc6P/1l6S98rDzplLAdtssA==" saltValue="ft1qHfxiAiApgcU5XQHl3g==" spinCount="100000" sheet="1" selectLockedCells="1"/>
  <dataConsolidate/>
  <mergeCells count="78">
    <mergeCell ref="AA40:AC40"/>
    <mergeCell ref="AD31:AD32"/>
    <mergeCell ref="AB31:AC32"/>
    <mergeCell ref="W34:Y34"/>
    <mergeCell ref="AD34:AD35"/>
    <mergeCell ref="B1:AE1"/>
    <mergeCell ref="M8:W8"/>
    <mergeCell ref="M5:W7"/>
    <mergeCell ref="C8:E8"/>
    <mergeCell ref="Z8:AD8"/>
    <mergeCell ref="B2:AE2"/>
    <mergeCell ref="B3:AE3"/>
    <mergeCell ref="X5:Y7"/>
    <mergeCell ref="C5:E7"/>
    <mergeCell ref="Z5:AD7"/>
    <mergeCell ref="H5:K7"/>
    <mergeCell ref="H8:K8"/>
    <mergeCell ref="B79:AE79"/>
    <mergeCell ref="AE62:AE63"/>
    <mergeCell ref="B59:Z59"/>
    <mergeCell ref="AA59:AE60"/>
    <mergeCell ref="B60:Z60"/>
    <mergeCell ref="AB62:AD63"/>
    <mergeCell ref="J71:O71"/>
    <mergeCell ref="J72:O72"/>
    <mergeCell ref="C64:M64"/>
    <mergeCell ref="V77:AD77"/>
    <mergeCell ref="X78:AD78"/>
    <mergeCell ref="C63:K63"/>
    <mergeCell ref="O64:Z64"/>
    <mergeCell ref="G10:K10"/>
    <mergeCell ref="G12:K12"/>
    <mergeCell ref="C11:D12"/>
    <mergeCell ref="C28:N29"/>
    <mergeCell ref="C17:N17"/>
    <mergeCell ref="M11:W12"/>
    <mergeCell ref="C24:N24"/>
    <mergeCell ref="S28:AD29"/>
    <mergeCell ref="M13:W13"/>
    <mergeCell ref="C19:N20"/>
    <mergeCell ref="S27:AD27"/>
    <mergeCell ref="Z11:AD12"/>
    <mergeCell ref="Z13:AD13"/>
    <mergeCell ref="C27:N27"/>
    <mergeCell ref="C25:N26"/>
    <mergeCell ref="S19:AD20"/>
    <mergeCell ref="C13:D13"/>
    <mergeCell ref="C31:D31"/>
    <mergeCell ref="C34:D34"/>
    <mergeCell ref="F31:H31"/>
    <mergeCell ref="S30:AD30"/>
    <mergeCell ref="W31:Y31"/>
    <mergeCell ref="S25:AD26"/>
    <mergeCell ref="S17:AD17"/>
    <mergeCell ref="S24:AD24"/>
    <mergeCell ref="S21:AD21"/>
    <mergeCell ref="S22:AD23"/>
    <mergeCell ref="C21:N21"/>
    <mergeCell ref="C22:N23"/>
    <mergeCell ref="S31:V31"/>
    <mergeCell ref="C30:N30"/>
    <mergeCell ref="S34:V34"/>
    <mergeCell ref="H11:K11"/>
    <mergeCell ref="H13:K13"/>
    <mergeCell ref="AC56:AD56"/>
    <mergeCell ref="X40:Y40"/>
    <mergeCell ref="N39:N40"/>
    <mergeCell ref="F34:H34"/>
    <mergeCell ref="S33:AD33"/>
    <mergeCell ref="F40:H40"/>
    <mergeCell ref="AB34:AC35"/>
    <mergeCell ref="AD39:AD40"/>
    <mergeCell ref="S36:AD36"/>
    <mergeCell ref="J40:L40"/>
    <mergeCell ref="M55:N56"/>
    <mergeCell ref="H52:K52"/>
    <mergeCell ref="Z52:AB52"/>
    <mergeCell ref="C33:N33"/>
  </mergeCells>
  <phoneticPr fontId="0" type="noConversion"/>
  <dataValidations count="11">
    <dataValidation type="whole" operator="greaterThanOrEqual" allowBlank="1" showInputMessage="1" showErrorMessage="1" promptTitle="Stunden" sqref="L48" xr:uid="{160781EB-84C7-4A13-8E69-23E5EE85381A}">
      <formula1>8</formula1>
    </dataValidation>
    <dataValidation type="textLength" allowBlank="1" showInputMessage="1" showErrorMessage="1" error="Nur 45 Zeichen möglich" sqref="C19:N20 S22:AD23 S19:AD20 C28:N29 C22:N23 S28:AD29 S25:AD26 C25:N26" xr:uid="{59366DFC-AAED-4FA0-916F-7B853BDC992F}">
      <formula1>1</formula1>
      <formula2>45</formula2>
    </dataValidation>
    <dataValidation type="list" showErrorMessage="1" errorTitle="Spielklasse" error="Falsche Eingabe!" sqref="C5:E7" xr:uid="{45EEE23B-E5CE-4ABE-B464-E938B7D5E72A}">
      <formula1>Spielart</formula1>
    </dataValidation>
    <dataValidation type="textLength" allowBlank="1" showInputMessage="1" showErrorMessage="1" error="Es sind nur 8 Zeichen zulässig" sqref="H5" xr:uid="{A01BFAE4-5D1D-4D53-9A1B-6BF658D56F69}">
      <formula1>1</formula1>
      <formula2>8</formula2>
    </dataValidation>
    <dataValidation type="textLength" allowBlank="1" showInputMessage="1" showErrorMessage="1" error="Es sind nur 25 Zeichen zulässig" sqref="M11:W12 M5:W7" xr:uid="{F6559741-B107-4073-A247-E47B3312924B}">
      <formula1>1</formula1>
      <formula2>25</formula2>
    </dataValidation>
    <dataValidation type="textLength" allowBlank="1" showInputMessage="1" showErrorMessage="1" error="Es sind nur 20 Zeichen zulässig" sqref="Z11:AD12 Z5:AD7" xr:uid="{36E477F6-1A44-4E46-8B44-679F185E52AA}">
      <formula1>1</formula1>
      <formula2>20</formula2>
    </dataValidation>
    <dataValidation type="whole" allowBlank="1" showInputMessage="1" showErrorMessage="1" error="Nur Zahl zwischen 1 und 9999 zulässig" sqref="F40:H40 X40:Y40" xr:uid="{FE98EBAB-EA25-4023-9B01-1909609686DC}">
      <formula1>1</formula1>
      <formula2>9999</formula2>
    </dataValidation>
    <dataValidation type="date" operator="greaterThan" allowBlank="1" showInputMessage="1" showErrorMessage="1" errorTitle="Datum" error="Datumeingabe liegt vor dem 01.09.2004" sqref="C11 E11:E12" xr:uid="{DE0946C3-5DBF-4CB3-987C-6F7BA28DE12E}">
      <formula1>38200</formula1>
    </dataValidation>
    <dataValidation type="list" allowBlank="1" showInputMessage="1" showErrorMessage="1" sqref="G10" xr:uid="{FD3C342E-609A-476F-93EE-C4CD4FA869B1}">
      <formula1>Geschlecht</formula1>
    </dataValidation>
    <dataValidation type="time" allowBlank="1" showInputMessage="1" showErrorMessage="1" error="Uhrzeit mit Doppelpunkt. Bspw. 17:00" sqref="W34:Y34 W31:Y31 F31:H31 F34:H34" xr:uid="{56BC0D0F-4909-4414-BC01-D4E2E9F86D0A}">
      <formula1>0</formula1>
      <formula2>0.999305555555556</formula2>
    </dataValidation>
    <dataValidation type="list" allowBlank="1" showInputMessage="1" showErrorMessage="1" sqref="G12:K12" xr:uid="{8EB63B1A-457C-428B-9B8A-BF3FF2E1489F}">
      <formula1>$AS$1:$AS$24</formula1>
    </dataValidation>
  </dataValidations>
  <printOptions horizontalCentered="1"/>
  <pageMargins left="0.27559055118110237" right="0.35433070866141736" top="0.39370078740157483" bottom="0.35433070866141736" header="0.15748031496062992" footer="0.43307086614173229"/>
  <pageSetup paperSize="9" scale="86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222250</xdr:colOff>
                    <xdr:row>9</xdr:row>
                    <xdr:rowOff>57150</xdr:rowOff>
                  </from>
                  <to>
                    <xdr:col>7</xdr:col>
                    <xdr:colOff>12700</xdr:colOff>
                    <xdr:row>10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Team</vt:lpstr>
      <vt:lpstr>Team!Druckbereich</vt:lpstr>
      <vt:lpstr>Geschlecht</vt:lpstr>
      <vt:lpstr>Spielart</vt:lpstr>
      <vt:lpstr>Spielklassen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Reisekostenabrechnung für Schiedsrichter</dc:title>
  <dc:creator>WH</dc:creator>
  <cp:lastModifiedBy>Dirk Zeiher</cp:lastModifiedBy>
  <cp:lastPrinted>2025-07-21T18:29:46Z</cp:lastPrinted>
  <dcterms:created xsi:type="dcterms:W3CDTF">2004-08-16T22:32:07Z</dcterms:created>
  <dcterms:modified xsi:type="dcterms:W3CDTF">2025-09-09T08:48:53Z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